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<sst xmlns="http://schemas.openxmlformats.org/spreadsheetml/2006/main" count="103" uniqueCount="100">
  <si>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</si>
  <si>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</si>
  <si>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</si>
  <si>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Laurent Bourgoin Simon Renahy</t>
  </si>
  <si>
    <t xml:space="preserve">conforme AFNOR T90-395 oct. 2003</t>
  </si>
  <si>
    <t xml:space="preserve">Doux</t>
  </si>
  <si>
    <t xml:space="preserve">Doux à Labathie d'Andaure</t>
  </si>
  <si>
    <t xml:space="preserve">06105568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</si>
  <si>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</si>
  <si>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</si>
  <si>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</si>
  <si>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</si>
  <si>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</si>
  <si>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</si>
  <si>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</si>
  <si>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</si>
  <si>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</si>
  <si>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</si>
  <si>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</si>
  <si>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</si>
  <si>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</si>
  <si>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(faible)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</si>
  <si>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</si>
  <si>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</si>
  <si>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</si>
  <si>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</si>
  <si>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</si>
  <si>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</si>
  <si>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</si>
  <si>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</si>
  <si>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</si>
  <si>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</si>
  <si>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</si>
  <si>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</si>
  <si>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</si>
  <si>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</si>
  <si>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</si>
  <si>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</si>
  <si>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</si>
  <si>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</si>
  <si>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</si>
  <si>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</si>
  <si>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</si>
  <si>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</si>
  <si>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</si>
  <si>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</si>
  <si>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</si>
  <si>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</si>
  <si>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</si>
  <si>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</si>
  <si>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</si>
  <si>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</si>
  <si>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</si>
  <si>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</si>
  <si>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</si>
  <si>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</si>
  <si>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</si>
  <si>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</si>
  <si>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</si>
  <si>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</si>
  <si>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</si>
  <si>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</si>
  <si>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</si>
  <si>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</si>
  <si>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</si>
  <si>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</si>
  <si>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</si>
  <si>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</si>
  <si>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</si>
  <si>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</si>
  <si>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</si>
  <si>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</si>
  <si>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</si>
  <si>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</si>
  <si>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</si>
  <si>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</si>
  <si>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AUDSPX</t>
  </si>
  <si>
    <t xml:space="preserve">LEASPX</t>
  </si>
  <si>
    <t xml:space="preserve">PHOSPX</t>
  </si>
  <si>
    <t xml:space="preserve">SPISPX</t>
  </si>
  <si>
    <t xml:space="preserve">VAUSPX</t>
  </si>
  <si>
    <t xml:space="preserve">AMBFLU</t>
  </si>
  <si>
    <t xml:space="preserve">FONANT</t>
  </si>
  <si>
    <t xml:space="preserve">HYGLUR</t>
  </si>
  <si>
    <t xml:space="preserve">RHYRIP</t>
  </si>
  <si>
    <t xml:space="preserve">GLYFLU</t>
  </si>
  <si>
    <t xml:space="preserve">LYCEUR</t>
  </si>
  <si>
    <t xml:space="preserve">PHAARU</t>
  </si>
  <si>
    <t xml:space="preserve">SCISYL</t>
  </si>
  <si>
    <t xml:space="preserve">Newcod</t>
  </si>
  <si>
    <t xml:space="preserve">Alnus glutinosa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</si>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</sst>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3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3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3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9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DOULA_21-06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41081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13.4516129032258</v>
      </c>
      <c r="M5" s="53"/>
      <c r="N5" s="54"/>
      <c r="O5" s="55" t="n">
        <v>13.08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11.6923076923077</v>
      </c>
      <c r="O8" s="83" t="n">
        <f aca="false">AVERAGE(J23:J82)</f>
        <v>1.61538461538462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3.39</v>
      </c>
      <c r="C9" s="86" t="n">
        <v>0.1</v>
      </c>
      <c r="D9" s="87"/>
      <c r="E9" s="87"/>
      <c r="F9" s="88" t="n">
        <f aca="false">($B9*$B$7+$C9*$C$7)/100</f>
        <v>3.061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3.47334169987673</v>
      </c>
      <c r="O9" s="83" t="n">
        <f aca="false">STDEV(J23:J82)</f>
        <v>0.650443635587991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4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19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1.83</v>
      </c>
      <c r="C12" s="118" t="n">
        <v>0.01</v>
      </c>
      <c r="D12" s="110"/>
      <c r="E12" s="110"/>
      <c r="F12" s="111" t="n">
        <f aca="false">($B12*$B$7+$C12*$C$7)/100</f>
        <v>1.648</v>
      </c>
      <c r="G12" s="119"/>
      <c r="H12" s="68"/>
      <c r="I12" s="120" t="s">
        <v>37</v>
      </c>
      <c r="J12" s="120"/>
      <c r="K12" s="114" t="n">
        <f aca="false">COUNTIF($G$23:$G$82,"=ALG")</f>
        <v>5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 t="n">
        <v>1.56</v>
      </c>
      <c r="C13" s="118"/>
      <c r="D13" s="110"/>
      <c r="E13" s="110"/>
      <c r="F13" s="111" t="n">
        <f aca="false">($B13*$B$7+$C13*$C$7)/100</f>
        <v>1.404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4</v>
      </c>
      <c r="L13" s="115"/>
      <c r="M13" s="126" t="s">
        <v>40</v>
      </c>
      <c r="N13" s="127" t="n">
        <f aca="false">COUNTIF(F23:F82,"&gt;0")</f>
        <v>14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13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 t="n">
        <v>0.05</v>
      </c>
      <c r="D15" s="110"/>
      <c r="E15" s="110"/>
      <c r="F15" s="111" t="n">
        <f aca="false">($B15*$B$7+$C15*$C$7)/100</f>
        <v>0.005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4</v>
      </c>
      <c r="L15" s="115"/>
      <c r="M15" s="136" t="s">
        <v>46</v>
      </c>
      <c r="N15" s="137" t="n">
        <f aca="false">COUNTIF(J23:J82,"=1")</f>
        <v>6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6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3.39</v>
      </c>
      <c r="C17" s="118" t="n">
        <v>0.01</v>
      </c>
      <c r="D17" s="110"/>
      <c r="E17" s="110"/>
      <c r="F17" s="142"/>
      <c r="G17" s="111" t="n">
        <f aca="false">($B17*$B$7+$C17*$C$7)/100</f>
        <v>3.052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1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 t="n">
        <v>0.05</v>
      </c>
      <c r="D18" s="110"/>
      <c r="E18" s="146" t="s">
        <v>52</v>
      </c>
      <c r="F18" s="142"/>
      <c r="G18" s="111" t="n">
        <f aca="false">($B18*$B$7+$C18*$C$7)/100</f>
        <v>0.005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3.057</v>
      </c>
      <c r="G19" s="155" t="n">
        <f aca="false">SUM(G16:G18)</f>
        <v>3.057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53</v>
      </c>
      <c r="B20" s="164" t="n">
        <f aca="false">SUM(B23:B82)</f>
        <v>3.39</v>
      </c>
      <c r="C20" s="165" t="n">
        <f aca="false">SUM(C23:C82)</f>
        <v>0.06</v>
      </c>
      <c r="D20" s="166"/>
      <c r="E20" s="167" t="s">
        <v>52</v>
      </c>
      <c r="F20" s="168" t="n">
        <f aca="false">($B20*$B$7+$C20*$C$7)/100</f>
        <v>3.057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54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55</v>
      </c>
      <c r="B21" s="178" t="n">
        <f aca="false">B20*B7/100</f>
        <v>3.051</v>
      </c>
      <c r="C21" s="178" t="n">
        <f aca="false">C20*C7/100</f>
        <v>0.006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3.057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56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57</v>
      </c>
      <c r="B22" s="189" t="s">
        <v>58</v>
      </c>
      <c r="C22" s="190" t="s">
        <v>58</v>
      </c>
      <c r="D22" s="139"/>
      <c r="E22" s="139"/>
      <c r="F22" s="191" t="s">
        <v>59</v>
      </c>
      <c r="G22" s="192" t="s">
        <v>60</v>
      </c>
      <c r="H22" s="139"/>
      <c r="I22" s="193" t="s">
        <v>61</v>
      </c>
      <c r="J22" s="193" t="s">
        <v>62</v>
      </c>
      <c r="K22" s="194" t="s">
        <v>63</v>
      </c>
      <c r="L22" s="194"/>
      <c r="M22" s="194"/>
      <c r="N22" s="194"/>
      <c r="O22" s="194"/>
      <c r="P22" s="195" t="s">
        <v>64</v>
      </c>
      <c r="Q22" s="196" t="s">
        <v>65</v>
      </c>
      <c r="R22" s="197" t="s">
        <v>66</v>
      </c>
      <c r="S22" s="198" t="s">
        <v>67</v>
      </c>
      <c r="T22" s="199" t="s">
        <v>68</v>
      </c>
      <c r="U22" s="200" t="s">
        <v>69</v>
      </c>
      <c r="V22" s="198" t="s">
        <v>70</v>
      </c>
      <c r="Y22" s="10" t="s">
        <v>71</v>
      </c>
      <c r="Z22" s="10" t="s">
        <v>72</v>
      </c>
      <c r="AA22" s="201" t="s">
        <v>73</v>
      </c>
      <c r="AB22" s="201" t="s">
        <v>74</v>
      </c>
      <c r="AC22" s="202" t="s">
        <v>75</v>
      </c>
    </row>
    <row r="23" customFormat="false" ht="12.75" hidden="false" customHeight="false" outlineLevel="0" collapsed="false">
      <c r="A23" s="203" t="s">
        <v>76</v>
      </c>
      <c r="B23" s="204" t="n">
        <v>0.01</v>
      </c>
      <c r="C23" s="205"/>
      <c r="D23" s="206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Audouinella sp.</v>
      </c>
      <c r="E23" s="206" t="e">
        <f aca="false">IF(D23="",0,VLOOKUP(D23,D$22:D22,1,0))</f>
        <v>#N/A</v>
      </c>
      <c r="F23" s="207" t="n">
        <f aca="false">($B23*$B$7+$C23*$C$7)/100</f>
        <v>0.009</v>
      </c>
      <c r="G23" s="208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9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10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13</v>
      </c>
      <c r="J23" s="211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2</v>
      </c>
      <c r="K23" s="212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Audouinella sp.</v>
      </c>
      <c r="L23" s="213"/>
      <c r="M23" s="213"/>
      <c r="N23" s="213"/>
      <c r="O23" s="214" t="str">
        <f aca="false">IF(AA23="Cf.","Cf.","")</f>
        <v/>
      </c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676</v>
      </c>
      <c r="Q23" s="215" t="n">
        <f aca="false">IF(ISTEXT(H23),"",(B23*$B$7/100)+(C23*$C$7/100))</f>
        <v>0.009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13</v>
      </c>
      <c r="T23" s="216" t="n">
        <f aca="false">IF(ISERROR(R23*I23*J23),0,R23*I23*J23)</f>
        <v>26</v>
      </c>
      <c r="U23" s="216" t="n">
        <f aca="false">IF(ISERROR(R23*J23),0,R23*J23)</f>
        <v>2</v>
      </c>
      <c r="V23" s="217" t="n">
        <v>2</v>
      </c>
      <c r="W23" s="218"/>
      <c r="X23" s="218"/>
      <c r="Y23" s="219" t="str">
        <f aca="false">IF(A23="new.cod","NEWCOD",IF(AND((Z23=""),ISTEXT(A23)),A23,IF(Z23="","",INDEX('[1]liste reference'!$A$7:$A$892,Z23))))</f>
        <v>AUDSPX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42</v>
      </c>
      <c r="AA23" s="220"/>
      <c r="AB23" s="221"/>
      <c r="AC23" s="221"/>
      <c r="BC23" s="10" t="n">
        <f aca="false">IF(A23="","",1)</f>
        <v>1</v>
      </c>
    </row>
    <row r="24" customFormat="false" ht="12.75" hidden="false" customHeight="false" outlineLevel="0" collapsed="false">
      <c r="A24" s="222" t="s">
        <v>77</v>
      </c>
      <c r="B24" s="223" t="n">
        <v>1.5</v>
      </c>
      <c r="C24" s="224" t="n">
        <v>0.01</v>
      </c>
      <c r="D24" s="225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Lemanea sp.</v>
      </c>
      <c r="E24" s="225" t="e">
        <f aca="false">IF(D24="",0,VLOOKUP(D24,D$22:D23,1,0))</f>
        <v>#N/A</v>
      </c>
      <c r="F24" s="226" t="n">
        <f aca="false">($B24*$B$7+$C24*$C$7)/100</f>
        <v>1.351</v>
      </c>
      <c r="G24" s="227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9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8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15</v>
      </c>
      <c r="J24" s="211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2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Lemanea sp.</v>
      </c>
      <c r="L24" s="229"/>
      <c r="M24" s="229"/>
      <c r="N24" s="229"/>
      <c r="O24" s="214" t="str">
        <f aca="false">IF(AA24="Cf.","Cf.","")</f>
        <v/>
      </c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1159</v>
      </c>
      <c r="Q24" s="215" t="n">
        <f aca="false">IF(ISTEXT(H24),"",(B24*$B$7/100)+(C24*$C$7/100))</f>
        <v>1.351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45</v>
      </c>
      <c r="T24" s="216" t="n">
        <f aca="false">IF(ISERROR(R24*I24*J24),0,R24*I24*J24)</f>
        <v>90</v>
      </c>
      <c r="U24" s="230" t="n">
        <f aca="false">IF(ISERROR(R24*J24),0,R24*J24)</f>
        <v>6</v>
      </c>
      <c r="V24" s="217" t="n">
        <v>6</v>
      </c>
      <c r="W24" s="231"/>
      <c r="Y24" s="219" t="str">
        <f aca="false">IF(A24="new.cod","NEWCOD",IF(AND((Z24=""),ISTEXT(A24)),A24,IF(Z24="","",INDEX('[1]liste reference'!$A$7:$A$892,Z24))))</f>
        <v>LEASPX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407</v>
      </c>
      <c r="AA24" s="220"/>
      <c r="AB24" s="221"/>
      <c r="AC24" s="221"/>
      <c r="BC24" s="10" t="n">
        <f aca="false">IF(A24="","",1)</f>
        <v>1</v>
      </c>
    </row>
    <row r="25" customFormat="false" ht="12.75" hidden="false" customHeight="false" outlineLevel="0" collapsed="false">
      <c r="A25" s="222" t="s">
        <v>78</v>
      </c>
      <c r="B25" s="223" t="n">
        <v>0.01</v>
      </c>
      <c r="C25" s="224"/>
      <c r="D25" s="225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0.009</v>
      </c>
      <c r="G25" s="227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9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8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13</v>
      </c>
      <c r="J25" s="211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2</v>
      </c>
      <c r="K25" s="212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Phormidium sp.</v>
      </c>
      <c r="L25" s="229"/>
      <c r="M25" s="229"/>
      <c r="N25" s="229"/>
      <c r="O25" s="214" t="str">
        <f aca="false">IF(AA25="Cf.","Cf.","")</f>
        <v/>
      </c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5" t="n">
        <f aca="false">IF(ISTEXT(H25),"",(B25*$B$7/100)+(C25*$C$7/100))</f>
        <v>0.009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30" t="n">
        <f aca="false">IF(ISERROR(R25*J25),0,R25*J25)</f>
        <v>2</v>
      </c>
      <c r="V25" s="217" t="n">
        <v>2</v>
      </c>
      <c r="W25" s="218"/>
      <c r="Y25" s="219" t="str">
        <f aca="false">IF(A25="new.cod","NEWCOD",IF(AND((Z25=""),ISTEXT(A25)),A25,IF(Z25="","",INDEX('[1]liste reference'!$A$7:$A$892,Z25))))</f>
        <v>PHOSPX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570</v>
      </c>
      <c r="AA25" s="220"/>
      <c r="AB25" s="221"/>
      <c r="AC25" s="221"/>
      <c r="BC25" s="10" t="n">
        <f aca="false">IF(A25="","",1)</f>
        <v>1</v>
      </c>
    </row>
    <row r="26" customFormat="false" ht="12.75" hidden="false" customHeight="false" outlineLevel="0" collapsed="false">
      <c r="A26" s="222" t="s">
        <v>79</v>
      </c>
      <c r="B26" s="223" t="n">
        <v>0.3</v>
      </c>
      <c r="C26" s="224"/>
      <c r="D26" s="225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Spirogyra sp.</v>
      </c>
      <c r="E26" s="225" t="e">
        <f aca="false">IF(D26="",0,VLOOKUP(D26,D$22:D25,1,0))</f>
        <v>#N/A</v>
      </c>
      <c r="F26" s="226" t="n">
        <f aca="false">($B26*$B$7+$C26*$C$7)/100</f>
        <v>0.27</v>
      </c>
      <c r="G26" s="227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9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8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10</v>
      </c>
      <c r="J26" s="211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1</v>
      </c>
      <c r="K26" s="212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Spirogyra sp.</v>
      </c>
      <c r="L26" s="229"/>
      <c r="M26" s="229"/>
      <c r="N26" s="229"/>
      <c r="O26" s="214" t="str">
        <f aca="false">IF(AA26="Cf.","Cf.","")</f>
        <v/>
      </c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1147</v>
      </c>
      <c r="Q26" s="215" t="n">
        <f aca="false">IF(ISTEXT(H26),"",(B26*$B$7/100)+(C26*$C$7/100))</f>
        <v>0.27</v>
      </c>
      <c r="R26" s="216" t="n">
        <f aca="false">IF(OR(ISTEXT(H26),Q26=0),"",IF(Q26&lt;0.1,1,IF(Q26&lt;1,2,IF(Q26&lt;10,3,IF(Q26&lt;50,4,IF(Q26&gt;=50,5,""))))))</f>
        <v>2</v>
      </c>
      <c r="S26" s="216" t="n">
        <f aca="false">IF(ISERROR(R26*I26),0,R26*I26)</f>
        <v>20</v>
      </c>
      <c r="T26" s="216" t="n">
        <f aca="false">IF(ISERROR(R26*I26*J26),0,R26*I26*J26)</f>
        <v>20</v>
      </c>
      <c r="U26" s="230" t="n">
        <f aca="false">IF(ISERROR(R26*J26),0,R26*J26)</f>
        <v>2</v>
      </c>
      <c r="V26" s="217" t="n">
        <v>2</v>
      </c>
      <c r="W26" s="218"/>
      <c r="Y26" s="219" t="str">
        <f aca="false">IF(A26="new.cod","NEWCOD",IF(AND((Z26=""),ISTEXT(A26)),A26,IF(Z26="","",INDEX('[1]liste reference'!$A$7:$A$892,Z26))))</f>
        <v>SPISPX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815</v>
      </c>
      <c r="AA26" s="220"/>
      <c r="AB26" s="221"/>
      <c r="AC26" s="221"/>
      <c r="BC26" s="10" t="n">
        <f aca="false">IF(A26="","",1)</f>
        <v>1</v>
      </c>
    </row>
    <row r="27" customFormat="false" ht="12.75" hidden="false" customHeight="false" outlineLevel="0" collapsed="false">
      <c r="A27" s="222" t="s">
        <v>80</v>
      </c>
      <c r="B27" s="223" t="n">
        <v>0.01</v>
      </c>
      <c r="C27" s="224"/>
      <c r="D27" s="225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Vaucheria sp.</v>
      </c>
      <c r="E27" s="225" t="e">
        <f aca="false">IF(D27="",0,VLOOKUP(D27,D$22:D26,1,0))</f>
        <v>#N/A</v>
      </c>
      <c r="F27" s="226" t="n">
        <f aca="false">($B27*$B$7+$C27*$C$7)/100</f>
        <v>0.009</v>
      </c>
      <c r="G27" s="227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ALG</v>
      </c>
      <c r="H27" s="209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2</v>
      </c>
      <c r="I27" s="228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4</v>
      </c>
      <c r="J27" s="211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1</v>
      </c>
      <c r="K27" s="212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Vaucheria sp.</v>
      </c>
      <c r="L27" s="229"/>
      <c r="M27" s="229"/>
      <c r="N27" s="229"/>
      <c r="O27" s="214" t="str">
        <f aca="false">IF(AA27="Cf.","Cf.","")</f>
        <v/>
      </c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5" t="n">
        <f aca="false">IF(ISTEXT(H27),"",(B27*$B$7/100)+(C27*$C$7/100))</f>
        <v>0.009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4</v>
      </c>
      <c r="T27" s="216" t="n">
        <f aca="false">IF(ISERROR(R27*I27*J27),0,R27*I27*J27)</f>
        <v>4</v>
      </c>
      <c r="U27" s="230" t="n">
        <f aca="false">IF(ISERROR(R27*J27),0,R27*J27)</f>
        <v>1</v>
      </c>
      <c r="V27" s="217" t="n">
        <v>1</v>
      </c>
      <c r="W27" s="218"/>
      <c r="Y27" s="219" t="str">
        <f aca="false">IF(A27="new.cod","NEWCOD",IF(AND((Z27=""),ISTEXT(A27)),A27,IF(Z27="","",INDEX('[1]liste reference'!$A$7:$A$892,Z27))))</f>
        <v>VAUSPX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864</v>
      </c>
      <c r="AA27" s="220"/>
      <c r="AB27" s="221"/>
      <c r="AC27" s="221"/>
      <c r="BC27" s="10" t="n">
        <f aca="false">IF(A27="","",1)</f>
        <v>1</v>
      </c>
    </row>
    <row r="28" customFormat="false" ht="12.75" hidden="false" customHeight="false" outlineLevel="0" collapsed="false">
      <c r="A28" s="222" t="s">
        <v>81</v>
      </c>
      <c r="B28" s="223" t="n">
        <v>0.01</v>
      </c>
      <c r="C28" s="224"/>
      <c r="D28" s="225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Amblystegium fluviatile</v>
      </c>
      <c r="E28" s="225" t="e">
        <f aca="false">IF(D28="",0,VLOOKUP(D28,D$22:D27,1,0))</f>
        <v>#N/A</v>
      </c>
      <c r="F28" s="226" t="n">
        <f aca="false">($B28*$B$7+$C28*$C$7)/100</f>
        <v>0.009</v>
      </c>
      <c r="G28" s="227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BRm</v>
      </c>
      <c r="H28" s="209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5</v>
      </c>
      <c r="I28" s="228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11</v>
      </c>
      <c r="J28" s="211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2</v>
      </c>
      <c r="K28" s="212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Amblystegium fluviatile</v>
      </c>
      <c r="L28" s="229"/>
      <c r="M28" s="229"/>
      <c r="N28" s="229"/>
      <c r="O28" s="214" t="str">
        <f aca="false">IF(AA28="Cf.","Cf.","")</f>
        <v/>
      </c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1223</v>
      </c>
      <c r="Q28" s="215" t="n">
        <f aca="false">IF(ISTEXT(H28),"",(B28*$B$7/100)+(C28*$C$7/100))</f>
        <v>0.009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11</v>
      </c>
      <c r="T28" s="216" t="n">
        <f aca="false">IF(ISERROR(R28*I28*J28),0,R28*I28*J28)</f>
        <v>22</v>
      </c>
      <c r="U28" s="230" t="n">
        <f aca="false">IF(ISERROR(R28*J28),0,R28*J28)</f>
        <v>2</v>
      </c>
      <c r="V28" s="217" t="n">
        <v>2</v>
      </c>
      <c r="W28" s="218"/>
      <c r="Y28" s="219" t="str">
        <f aca="false">IF(A28="new.cod","NEWCOD",IF(AND((Z28=""),ISTEXT(A28)),A28,IF(Z28="","",INDEX('[1]liste reference'!$A$7:$A$892,Z28))))</f>
        <v>AMBFLU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23</v>
      </c>
      <c r="AA28" s="220"/>
      <c r="AB28" s="221"/>
      <c r="AC28" s="221"/>
      <c r="BC28" s="10" t="n">
        <f aca="false">IF(A28="","",1)</f>
        <v>1</v>
      </c>
    </row>
    <row r="29" customFormat="false" ht="12.75" hidden="false" customHeight="false" outlineLevel="0" collapsed="false">
      <c r="A29" s="222" t="s">
        <v>82</v>
      </c>
      <c r="B29" s="223" t="n">
        <v>0.05</v>
      </c>
      <c r="C29" s="224"/>
      <c r="D29" s="225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Fontinalis antipyretica</v>
      </c>
      <c r="E29" s="225" t="e">
        <f aca="false">IF(D29="",0,VLOOKUP(D29,D$22:D28,1,0))</f>
        <v>#N/A</v>
      </c>
      <c r="F29" s="226" t="n">
        <f aca="false">($B29*$B$7+$C29*$C$7)/100</f>
        <v>0.045</v>
      </c>
      <c r="G29" s="227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BRm</v>
      </c>
      <c r="H29" s="209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5</v>
      </c>
      <c r="I29" s="228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10</v>
      </c>
      <c r="J29" s="211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1</v>
      </c>
      <c r="K29" s="212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Fontinalis antipyretica</v>
      </c>
      <c r="L29" s="229"/>
      <c r="M29" s="229"/>
      <c r="N29" s="229"/>
      <c r="O29" s="214" t="str">
        <f aca="false">IF(AA29="Cf.","Cf.","")</f>
        <v/>
      </c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131</v>
      </c>
      <c r="Q29" s="215" t="n">
        <f aca="false">IF(ISTEXT(H29),"",(B29*$B$7/100)+(C29*$C$7/100))</f>
        <v>0.045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10</v>
      </c>
      <c r="T29" s="216" t="n">
        <f aca="false">IF(ISERROR(R29*I29*J29),0,R29*I29*J29)</f>
        <v>10</v>
      </c>
      <c r="U29" s="230" t="n">
        <f aca="false">IF(ISERROR(R29*J29),0,R29*J29)</f>
        <v>1</v>
      </c>
      <c r="V29" s="217" t="n">
        <v>1</v>
      </c>
      <c r="W29" s="218"/>
      <c r="Y29" s="219" t="str">
        <f aca="false">IF(A29="new.cod","NEWCOD",IF(AND((Z29=""),ISTEXT(A29)),A29,IF(Z29="","",INDEX('[1]liste reference'!$A$7:$A$892,Z29))))</f>
        <v>FONANT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304</v>
      </c>
      <c r="AA29" s="220"/>
      <c r="AB29" s="221"/>
      <c r="AC29" s="221"/>
      <c r="BC29" s="10" t="n">
        <f aca="false">IF(A29="","",1)</f>
        <v>1</v>
      </c>
    </row>
    <row r="30" customFormat="false" ht="12.75" hidden="false" customHeight="false" outlineLevel="0" collapsed="false">
      <c r="A30" s="222" t="s">
        <v>83</v>
      </c>
      <c r="B30" s="223" t="n">
        <v>0.25</v>
      </c>
      <c r="C30" s="224"/>
      <c r="D30" s="225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Hygrohypnum luridum</v>
      </c>
      <c r="E30" s="225" t="e">
        <f aca="false">IF(D30="",0,VLOOKUP(D30,D$22:D29,1,0))</f>
        <v>#N/A</v>
      </c>
      <c r="F30" s="226" t="n">
        <f aca="false">($B30*$B$7+$C30*$C$7)/100</f>
        <v>0.225</v>
      </c>
      <c r="G30" s="227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BRm</v>
      </c>
      <c r="H30" s="209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5</v>
      </c>
      <c r="I30" s="228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19</v>
      </c>
      <c r="J30" s="211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3</v>
      </c>
      <c r="K30" s="212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Hygrohypnum luridum</v>
      </c>
      <c r="L30" s="229"/>
      <c r="M30" s="229"/>
      <c r="N30" s="229"/>
      <c r="O30" s="214" t="str">
        <f aca="false">IF(AA30="Cf.","Cf.","")</f>
        <v/>
      </c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124</v>
      </c>
      <c r="Q30" s="215" t="n">
        <f aca="false">IF(ISTEXT(H30),"",(B30*$B$7/100)+(C30*$C$7/100))</f>
        <v>0.225</v>
      </c>
      <c r="R30" s="216" t="n">
        <f aca="false">IF(OR(ISTEXT(H30),Q30=0),"",IF(Q30&lt;0.1,1,IF(Q30&lt;1,2,IF(Q30&lt;10,3,IF(Q30&lt;50,4,IF(Q30&gt;=50,5,""))))))</f>
        <v>2</v>
      </c>
      <c r="S30" s="216" t="n">
        <f aca="false">IF(ISERROR(R30*I30),0,R30*I30)</f>
        <v>38</v>
      </c>
      <c r="T30" s="216" t="n">
        <f aca="false">IF(ISERROR(R30*I30*J30),0,R30*I30*J30)</f>
        <v>114</v>
      </c>
      <c r="U30" s="230" t="n">
        <f aca="false">IF(ISERROR(R30*J30),0,R30*J30)</f>
        <v>6</v>
      </c>
      <c r="V30" s="217" t="n">
        <v>6</v>
      </c>
      <c r="W30" s="218"/>
      <c r="Y30" s="219" t="str">
        <f aca="false">IF(A30="new.cod","NEWCOD",IF(AND((Z30=""),ISTEXT(A30)),A30,IF(Z30="","",INDEX('[1]liste reference'!$A$7:$A$892,Z30))))</f>
        <v>HYGLUR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345</v>
      </c>
      <c r="AA30" s="220"/>
      <c r="AB30" s="221"/>
      <c r="AC30" s="221"/>
      <c r="BC30" s="10" t="n">
        <f aca="false">IF(A30="","",1)</f>
        <v>1</v>
      </c>
    </row>
    <row r="31" customFormat="false" ht="12.75" hidden="false" customHeight="false" outlineLevel="0" collapsed="false">
      <c r="A31" s="222" t="s">
        <v>84</v>
      </c>
      <c r="B31" s="223" t="n">
        <v>1.25</v>
      </c>
      <c r="C31" s="224"/>
      <c r="D31" s="225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Rhynchostegium riparioides</v>
      </c>
      <c r="E31" s="225" t="e">
        <f aca="false">IF(D31="",0,VLOOKUP(D31,D$22:D30,1,0))</f>
        <v>#N/A</v>
      </c>
      <c r="F31" s="226" t="n">
        <f aca="false">($B31*$B$7+$C31*$C$7)/100</f>
        <v>1.125</v>
      </c>
      <c r="G31" s="227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BRm</v>
      </c>
      <c r="H31" s="209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5</v>
      </c>
      <c r="I31" s="228" t="n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>12</v>
      </c>
      <c r="J31" s="211" t="n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>1</v>
      </c>
      <c r="K31" s="212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Rhynchostegium riparioides</v>
      </c>
      <c r="L31" s="229"/>
      <c r="M31" s="229"/>
      <c r="N31" s="229"/>
      <c r="O31" s="214" t="str">
        <f aca="false">IF(AA31="Cf.","Cf.","")</f>
        <v/>
      </c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1268</v>
      </c>
      <c r="Q31" s="215" t="n">
        <f aca="false">IF(ISTEXT(H31),"",(B31*$B$7/100)+(C31*$C$7/100))</f>
        <v>1.125</v>
      </c>
      <c r="R31" s="216" t="n">
        <f aca="false">IF(OR(ISTEXT(H31),Q31=0),"",IF(Q31&lt;0.1,1,IF(Q31&lt;1,2,IF(Q31&lt;10,3,IF(Q31&lt;50,4,IF(Q31&gt;=50,5,""))))))</f>
        <v>3</v>
      </c>
      <c r="S31" s="216" t="n">
        <f aca="false">IF(ISERROR(R31*I31),0,R31*I31)</f>
        <v>36</v>
      </c>
      <c r="T31" s="216" t="n">
        <f aca="false">IF(ISERROR(R31*I31*J31),0,R31*I31*J31)</f>
        <v>36</v>
      </c>
      <c r="U31" s="230" t="n">
        <f aca="false">IF(ISERROR(R31*J31),0,R31*J31)</f>
        <v>3</v>
      </c>
      <c r="V31" s="217" t="n">
        <v>3</v>
      </c>
      <c r="W31" s="218"/>
      <c r="Y31" s="219" t="str">
        <f aca="false">IF(A31="new.cod","NEWCOD",IF(AND((Z31=""),ISTEXT(A31)),A31,IF(Z31="","",INDEX('[1]liste reference'!$A$7:$A$892,Z31))))</f>
        <v>RHYRIP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705</v>
      </c>
      <c r="AA31" s="220"/>
      <c r="AB31" s="221"/>
      <c r="AC31" s="221"/>
      <c r="BC31" s="10" t="n">
        <f aca="false">IF(A31="","",1)</f>
        <v>1</v>
      </c>
    </row>
    <row r="32" customFormat="false" ht="12.75" hidden="false" customHeight="false" outlineLevel="0" collapsed="false">
      <c r="A32" s="222" t="s">
        <v>85</v>
      </c>
      <c r="B32" s="223"/>
      <c r="C32" s="224" t="n">
        <v>0.01</v>
      </c>
      <c r="D32" s="225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Glyceria fluitans</v>
      </c>
      <c r="E32" s="225" t="e">
        <f aca="false">IF(D32="",0,VLOOKUP(D32,D$22:D31,1,0))</f>
        <v>#N/A</v>
      </c>
      <c r="F32" s="226" t="n">
        <f aca="false">($B32*$B$7+$C32*$C$7)/100</f>
        <v>0.001</v>
      </c>
      <c r="G32" s="227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PHe</v>
      </c>
      <c r="H32" s="209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8</v>
      </c>
      <c r="I32" s="228" t="n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>14</v>
      </c>
      <c r="J32" s="211" t="n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>2</v>
      </c>
      <c r="K32" s="212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Glyceria fluitans</v>
      </c>
      <c r="L32" s="229"/>
      <c r="M32" s="229"/>
      <c r="N32" s="229"/>
      <c r="O32" s="214" t="str">
        <f aca="false">IF(AA32="Cf.","Cf.","")</f>
        <v/>
      </c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1564</v>
      </c>
      <c r="Q32" s="215" t="n">
        <f aca="false">IF(ISTEXT(H32),"",(B32*$B$7/100)+(C32*$C$7/100))</f>
        <v>0.001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14</v>
      </c>
      <c r="T32" s="216" t="n">
        <f aca="false">IF(ISERROR(R32*I32*J32),0,R32*I32*J32)</f>
        <v>28</v>
      </c>
      <c r="U32" s="230" t="n">
        <f aca="false">IF(ISERROR(R32*J32),0,R32*J32)</f>
        <v>2</v>
      </c>
      <c r="V32" s="217" t="n">
        <v>2</v>
      </c>
      <c r="W32" s="218"/>
      <c r="Y32" s="219" t="str">
        <f aca="false">IF(A32="new.cod","NEWCOD",IF(AND((Z32=""),ISTEXT(A32)),A32,IF(Z32="","",INDEX('[1]liste reference'!$A$7:$A$892,Z32))))</f>
        <v>GLYFLU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320</v>
      </c>
      <c r="AA32" s="220"/>
      <c r="AB32" s="221"/>
      <c r="AC32" s="221"/>
      <c r="BC32" s="10" t="n">
        <f aca="false">IF(A32="","",1)</f>
        <v>1</v>
      </c>
    </row>
    <row r="33" customFormat="false" ht="12.75" hidden="false" customHeight="false" outlineLevel="0" collapsed="false">
      <c r="A33" s="222" t="s">
        <v>86</v>
      </c>
      <c r="B33" s="223"/>
      <c r="C33" s="224" t="n">
        <v>0.01</v>
      </c>
      <c r="D33" s="225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Lycopus europaeus</v>
      </c>
      <c r="E33" s="225" t="e">
        <f aca="false">IF(D33="",0,VLOOKUP(D33,D$22:D32,1,0))</f>
        <v>#N/A</v>
      </c>
      <c r="F33" s="226" t="n">
        <f aca="false">($B33*$B$7+$C33*$C$7)/100</f>
        <v>0.001</v>
      </c>
      <c r="G33" s="227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PHe</v>
      </c>
      <c r="H33" s="209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8</v>
      </c>
      <c r="I33" s="228" t="n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>11</v>
      </c>
      <c r="J33" s="211" t="n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>1</v>
      </c>
      <c r="K33" s="212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Lycopus europaeus</v>
      </c>
      <c r="L33" s="229"/>
      <c r="M33" s="229"/>
      <c r="N33" s="229"/>
      <c r="O33" s="214" t="str">
        <f aca="false">IF(AA33="Cf.","Cf.","")</f>
        <v/>
      </c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1789</v>
      </c>
      <c r="Q33" s="215" t="n">
        <f aca="false">IF(ISTEXT(H33),"",(B33*$B$7/100)+(C33*$C$7/100))</f>
        <v>0.001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11</v>
      </c>
      <c r="T33" s="216" t="n">
        <f aca="false">IF(ISERROR(R33*I33*J33),0,R33*I33*J33)</f>
        <v>11</v>
      </c>
      <c r="U33" s="230" t="n">
        <f aca="false">IF(ISERROR(R33*J33),0,R33*J33)</f>
        <v>1</v>
      </c>
      <c r="V33" s="217" t="n">
        <v>1</v>
      </c>
      <c r="W33" s="218"/>
      <c r="Y33" s="219" t="str">
        <f aca="false">IF(A33="new.cod","NEWCOD",IF(AND((Z33=""),ISTEXT(A33)),A33,IF(Z33="","",INDEX('[1]liste reference'!$A$7:$A$892,Z33))))</f>
        <v>LYCEUR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433</v>
      </c>
      <c r="AA33" s="220"/>
      <c r="AB33" s="221"/>
      <c r="AC33" s="221"/>
      <c r="BC33" s="10" t="n">
        <f aca="false">IF(A33="","",1)</f>
        <v>1</v>
      </c>
    </row>
    <row r="34" customFormat="false" ht="12.75" hidden="false" customHeight="false" outlineLevel="0" collapsed="false">
      <c r="A34" s="222" t="s">
        <v>87</v>
      </c>
      <c r="B34" s="223"/>
      <c r="C34" s="224" t="n">
        <v>0.01</v>
      </c>
      <c r="D34" s="225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>Phalaris arundinacea</v>
      </c>
      <c r="E34" s="225" t="e">
        <f aca="false">IF(D34="",0,VLOOKUP(D34,D$22:D33,1,0))</f>
        <v>#N/A</v>
      </c>
      <c r="F34" s="232" t="n">
        <f aca="false">($B34*$B$7+$C34*$C$7)/100</f>
        <v>0.001</v>
      </c>
      <c r="G34" s="227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PHe</v>
      </c>
      <c r="H34" s="209" t="n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8</v>
      </c>
      <c r="I34" s="228" t="n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>10</v>
      </c>
      <c r="J34" s="211" t="n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>1</v>
      </c>
      <c r="K34" s="212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Phalaris arundinacea</v>
      </c>
      <c r="L34" s="229"/>
      <c r="M34" s="229"/>
      <c r="N34" s="229"/>
      <c r="O34" s="214" t="str">
        <f aca="false">IF(AA34="Cf.","Cf.","")</f>
        <v/>
      </c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1577</v>
      </c>
      <c r="Q34" s="215" t="n">
        <f aca="false">IF(ISTEXT(H34),"",(B34*$B$7/100)+(C34*$C$7/100))</f>
        <v>0.001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10</v>
      </c>
      <c r="T34" s="216" t="n">
        <f aca="false">IF(ISERROR(R34*I34*J34),0,R34*I34*J34)</f>
        <v>10</v>
      </c>
      <c r="U34" s="230" t="n">
        <f aca="false">IF(ISERROR(R34*J34),0,R34*J34)</f>
        <v>1</v>
      </c>
      <c r="V34" s="217" t="n">
        <v>1</v>
      </c>
      <c r="W34" s="218"/>
      <c r="Y34" s="219" t="str">
        <f aca="false">IF(A34="new.cod","NEWCOD",IF(AND((Z34=""),ISTEXT(A34)),A34,IF(Z34="","",INDEX('[1]liste reference'!$A$7:$A$892,Z34))))</f>
        <v>PHAARU</v>
      </c>
      <c r="Z34" s="10" t="n">
        <f aca="false">IF(ISERROR(MATCH(A34,'[1]liste reference'!$A$7:$A$892,0)),IF(ISERROR(MATCH(A34,'[1]liste reference'!$B$7:$B$892,0)),"",(MATCH(A34,'[1]liste reference'!$B$7:$B$892,0))),(MATCH(A34,'[1]liste reference'!$A$7:$A$892,0)))</f>
        <v>565</v>
      </c>
      <c r="AA34" s="220"/>
      <c r="AB34" s="221"/>
      <c r="AC34" s="221"/>
      <c r="BC34" s="10" t="n">
        <f aca="false">IF(A34="","",1)</f>
        <v>1</v>
      </c>
    </row>
    <row r="35" customFormat="false" ht="12.75" hidden="false" customHeight="false" outlineLevel="0" collapsed="false">
      <c r="A35" s="222" t="s">
        <v>88</v>
      </c>
      <c r="B35" s="223"/>
      <c r="C35" s="224" t="n">
        <v>0.01</v>
      </c>
      <c r="D35" s="225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>Scirpus sylvaticus</v>
      </c>
      <c r="E35" s="225" t="e">
        <f aca="false">IF(D35="",0,VLOOKUP(D35,D$22:D34,1,0))</f>
        <v>#N/A</v>
      </c>
      <c r="F35" s="232" t="n">
        <f aca="false">($B35*$B$7+$C35*$C$7)/100</f>
        <v>0.001</v>
      </c>
      <c r="G35" s="227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>PHe</v>
      </c>
      <c r="H35" s="209" t="n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8</v>
      </c>
      <c r="I35" s="228" t="n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>10</v>
      </c>
      <c r="J35" s="211" t="n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>2</v>
      </c>
      <c r="K35" s="212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>Scirpus sylvaticus</v>
      </c>
      <c r="L35" s="229"/>
      <c r="M35" s="229"/>
      <c r="N35" s="229"/>
      <c r="O35" s="214" t="str">
        <f aca="false">IF(AA35="Cf.","Cf.","")</f>
        <v/>
      </c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1525</v>
      </c>
      <c r="Q35" s="215" t="n">
        <f aca="false">IF(ISTEXT(H35),"",(B35*$B$7/100)+(C35*$C$7/100))</f>
        <v>0.001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10</v>
      </c>
      <c r="T35" s="216" t="n">
        <f aca="false">IF(ISERROR(R35*I35*J35),0,R35*I35*J35)</f>
        <v>20</v>
      </c>
      <c r="U35" s="230" t="n">
        <f aca="false">IF(ISERROR(R35*J35),0,R35*J35)</f>
        <v>2</v>
      </c>
      <c r="V35" s="217" t="n">
        <v>2</v>
      </c>
      <c r="W35" s="218"/>
      <c r="Y35" s="219" t="str">
        <f aca="false">IF(A35="new.cod","NEWCOD",IF(AND((Z35=""),ISTEXT(A35)),A35,IF(Z35="","",INDEX('[1]liste reference'!$A$7:$A$892,Z35))))</f>
        <v>SCISYL</v>
      </c>
      <c r="Z35" s="10" t="n">
        <f aca="false">IF(ISERROR(MATCH(A35,'[1]liste reference'!$A$7:$A$892,0)),IF(ISERROR(MATCH(A35,'[1]liste reference'!$B$7:$B$892,0)),"",(MATCH(A35,'[1]liste reference'!$B$7:$B$892,0))),(MATCH(A35,'[1]liste reference'!$A$7:$A$892,0)))</f>
        <v>764</v>
      </c>
      <c r="AA35" s="220"/>
      <c r="AB35" s="221"/>
      <c r="AC35" s="221"/>
      <c r="BC35" s="10" t="n">
        <f aca="false">IF(A35="","",1)</f>
        <v>1</v>
      </c>
    </row>
    <row r="36" customFormat="false" ht="12.75" hidden="false" customHeight="false" outlineLevel="0" collapsed="false">
      <c r="A36" s="222" t="s">
        <v>89</v>
      </c>
      <c r="B36" s="223"/>
      <c r="C36" s="224" t="n">
        <v>0.01</v>
      </c>
      <c r="D36" s="225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/>
      </c>
      <c r="E36" s="225" t="n">
        <f aca="false">IF(D36="",0,VLOOKUP(D36,D$22:D35,1,0))</f>
        <v>0</v>
      </c>
      <c r="F36" s="232" t="n">
        <f aca="false">($B36*$B$7+$C36*$C$7)/100</f>
        <v>0.001</v>
      </c>
      <c r="G36" s="227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>    -</v>
      </c>
      <c r="H36" s="209" t="str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x</v>
      </c>
      <c r="I36" s="228" t="str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/>
      </c>
      <c r="J36" s="211" t="str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/>
      </c>
      <c r="K36" s="212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>Alnus glutinosa</v>
      </c>
      <c r="L36" s="229"/>
      <c r="M36" s="229"/>
      <c r="N36" s="229"/>
      <c r="O36" s="214" t="str">
        <f aca="false">IF(AA36="Cf.","Cf.","")</f>
        <v/>
      </c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No</v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30" t="n">
        <f aca="false">IF(ISERROR(R36*J36),0,R36*J36)</f>
        <v>0</v>
      </c>
      <c r="V36" s="217" t="n">
        <v>0</v>
      </c>
      <c r="W36" s="218"/>
      <c r="Y36" s="219" t="str">
        <f aca="false">IF(A36="new.cod","NEWCOD",IF(AND((Z36=""),ISTEXT(A36)),A36,IF(Z36="","",INDEX('[1]liste reference'!$A$7:$A$892,Z36))))</f>
        <v>Newcod</v>
      </c>
      <c r="Z36" s="10" t="str">
        <f aca="false">IF(ISERROR(MATCH(A36,'[1]liste reference'!$A$7:$A$892,0)),IF(ISERROR(MATCH(A36,'[1]liste reference'!$B$7:$B$892,0)),"",(MATCH(A36,'[1]liste reference'!$B$7:$B$892,0))),(MATCH(A36,'[1]liste reference'!$A$7:$A$892,0)))</f>
        <v/>
      </c>
      <c r="AA36" s="220"/>
      <c r="AB36" s="221" t="s">
        <v>90</v>
      </c>
      <c r="AC36" s="221"/>
      <c r="BC36" s="10" t="n">
        <f aca="false">IF(A36="","",1)</f>
        <v>1</v>
      </c>
    </row>
    <row r="37" customFormat="false" ht="12.75" hidden="false" customHeight="false" outlineLevel="0" collapsed="false">
      <c r="A37" s="222"/>
      <c r="B37" s="223"/>
      <c r="C37" s="224"/>
      <c r="D37" s="225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/>
      </c>
      <c r="E37" s="225" t="n">
        <f aca="false">IF(D37="",0,VLOOKUP(D37,D$22:D36,1,0))</f>
        <v>0</v>
      </c>
      <c r="F37" s="232" t="n">
        <f aca="false">($B37*$B$7+$C37*$C$7)/100</f>
        <v>0</v>
      </c>
      <c r="G37" s="227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/>
      </c>
      <c r="H37" s="209" t="str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x</v>
      </c>
      <c r="I37" s="228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1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2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/>
      </c>
      <c r="L37" s="229"/>
      <c r="M37" s="229"/>
      <c r="N37" s="229"/>
      <c r="O37" s="214" t="str">
        <f aca="false">IF(AA37="Cf.","Cf.","")</f>
        <v/>
      </c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30" t="n">
        <f aca="false">IF(ISERROR(R37*J37),0,R37*J37)</f>
        <v>0</v>
      </c>
      <c r="V37" s="217" t="n">
        <v>0</v>
      </c>
      <c r="W37" s="218"/>
      <c r="Y37" s="219" t="str">
        <f aca="false">IF(A37="new.cod","NEWCOD",IF(AND((Z37=""),ISTEXT(A37)),A37,IF(Z37="","",INDEX('[1]liste reference'!$A$7:$A$892,Z37))))</f>
        <v/>
      </c>
      <c r="Z37" s="10" t="str">
        <f aca="false">IF(ISERROR(MATCH(A37,'[1]liste reference'!$A$7:$A$892,0)),IF(ISERROR(MATCH(A37,'[1]liste reference'!$B$7:$B$892,0)),"",(MATCH(A37,'[1]liste reference'!$B$7:$B$892,0))),(MATCH(A37,'[1]liste reference'!$A$7:$A$892,0)))</f>
        <v/>
      </c>
      <c r="AA37" s="220"/>
      <c r="AB37" s="221"/>
      <c r="AC37" s="221"/>
      <c r="BC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25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/>
      </c>
      <c r="E38" s="225" t="n">
        <f aca="false">IF(D38="",0,VLOOKUP(D38,D$22:D37,1,0))</f>
        <v>0</v>
      </c>
      <c r="F38" s="232" t="n">
        <f aca="false">($B38*$B$7+$C38*$C$7)/100</f>
        <v>0</v>
      </c>
      <c r="G38" s="227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/>
      </c>
      <c r="H38" s="209" t="str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x</v>
      </c>
      <c r="I38" s="228" t="str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/>
      </c>
      <c r="J38" s="211" t="str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/>
      </c>
      <c r="K38" s="212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/>
      </c>
      <c r="L38" s="229"/>
      <c r="M38" s="229"/>
      <c r="N38" s="229"/>
      <c r="O38" s="214" t="str">
        <f aca="false">IF(AA38="Cf.","Cf.","")</f>
        <v/>
      </c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30" t="n">
        <f aca="false">IF(ISERROR(R38*J38),0,R38*J38)</f>
        <v>0</v>
      </c>
      <c r="V38" s="217" t="n">
        <v>0</v>
      </c>
      <c r="W38" s="218"/>
      <c r="Y38" s="219" t="str">
        <f aca="false">IF(A38="new.cod","NEWCOD",IF(AND((Z38=""),ISTEXT(A38)),A38,IF(Z38="","",INDEX('[1]liste reference'!$A$7:$A$892,Z38))))</f>
        <v/>
      </c>
      <c r="Z38" s="10" t="str">
        <f aca="false">IF(ISERROR(MATCH(A38,'[1]liste reference'!$A$7:$A$892,0)),IF(ISERROR(MATCH(A38,'[1]liste reference'!$B$7:$B$892,0)),"",(MATCH(A38,'[1]liste reference'!$B$7:$B$892,0))),(MATCH(A38,'[1]liste reference'!$A$7:$A$892,0)))</f>
        <v/>
      </c>
      <c r="AA38" s="220"/>
      <c r="AB38" s="221"/>
      <c r="AC38" s="221"/>
      <c r="BC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25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5" t="n">
        <f aca="false">IF(D39="",0,VLOOKUP(D39,D$22:D38,1,0))</f>
        <v>0</v>
      </c>
      <c r="F39" s="232" t="n">
        <f aca="false">($B39*$B$7+$C39*$C$7)/100</f>
        <v>0</v>
      </c>
      <c r="G39" s="227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/>
      </c>
      <c r="H39" s="209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8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1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2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/>
      </c>
      <c r="L39" s="229"/>
      <c r="M39" s="229"/>
      <c r="N39" s="229"/>
      <c r="O39" s="214" t="str">
        <f aca="false">IF(AA39="Cf.","Cf.","")</f>
        <v/>
      </c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30" t="n">
        <f aca="false">IF(ISERROR(R39*J39),0,R39*J39)</f>
        <v>0</v>
      </c>
      <c r="V39" s="217" t="n">
        <v>0</v>
      </c>
      <c r="W39" s="218"/>
      <c r="Y39" s="219" t="str">
        <f aca="false">IF(A39="new.cod","NEWCOD",IF(AND((Z39=""),ISTEXT(A39)),A39,IF(Z39="","",INDEX('[1]liste reference'!$A$7:$A$892,Z39))))</f>
        <v/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20"/>
      <c r="AB39" s="221"/>
      <c r="AC39" s="221"/>
      <c r="BC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25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5" t="n">
        <f aca="false">IF(D40="",0,VLOOKUP(D40,D$22:D39,1,0))</f>
        <v>0</v>
      </c>
      <c r="F40" s="232" t="n">
        <f aca="false">($B40*$B$7+$C40*$C$7)/100</f>
        <v>0</v>
      </c>
      <c r="G40" s="227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/>
      </c>
      <c r="H40" s="209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8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1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2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/>
      </c>
      <c r="L40" s="229"/>
      <c r="M40" s="229"/>
      <c r="N40" s="229"/>
      <c r="O40" s="214" t="str">
        <f aca="false">IF(AA40="Cf.","Cf.","")</f>
        <v/>
      </c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30" t="n">
        <f aca="false">IF(ISERROR(R40*J40),0,R40*J40)</f>
        <v>0</v>
      </c>
      <c r="V40" s="217" t="n">
        <v>0</v>
      </c>
      <c r="W40" s="218"/>
      <c r="Y40" s="219" t="str">
        <f aca="false">IF(A40="new.cod","NEWCOD",IF(AND((Z40=""),ISTEXT(A40)),A40,IF(Z40="","",INDEX('[1]liste reference'!$A$7:$A$892,Z40))))</f>
        <v/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20"/>
      <c r="AB40" s="221"/>
      <c r="AC40" s="221"/>
      <c r="BC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25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5" t="n">
        <f aca="false">IF(D41="",0,VLOOKUP(D41,D$22:D40,1,0))</f>
        <v>0</v>
      </c>
      <c r="F41" s="232" t="n">
        <f aca="false">($B41*$B$7+$C41*$C$7)/100</f>
        <v>0</v>
      </c>
      <c r="G41" s="227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9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8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1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2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9"/>
      <c r="M41" s="229"/>
      <c r="N41" s="229"/>
      <c r="O41" s="214" t="str">
        <f aca="false">IF(AA41="Cf.","Cf.","")</f>
        <v/>
      </c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30" t="n">
        <f aca="false">IF(ISERROR(R41*J41),0,R41*J41)</f>
        <v>0</v>
      </c>
      <c r="V41" s="217" t="n">
        <v>0</v>
      </c>
      <c r="W41" s="218"/>
      <c r="Y41" s="219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20"/>
      <c r="AB41" s="221"/>
      <c r="AC41" s="221"/>
      <c r="BC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25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5" t="n">
        <f aca="false">IF(D42="",0,VLOOKUP(D42,D$22:D41,1,0))</f>
        <v>0</v>
      </c>
      <c r="F42" s="232" t="n">
        <f aca="false">($B42*$B$7+$C42*$C$7)/100</f>
        <v>0</v>
      </c>
      <c r="G42" s="227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9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8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1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2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9"/>
      <c r="M42" s="229"/>
      <c r="N42" s="229"/>
      <c r="O42" s="214" t="str">
        <f aca="false">IF(AA42="Cf.","Cf.","")</f>
        <v/>
      </c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30" t="n">
        <f aca="false">IF(ISERROR(R42*J42),0,R42*J42)</f>
        <v>0</v>
      </c>
      <c r="V42" s="217" t="n">
        <v>0</v>
      </c>
      <c r="W42" s="218"/>
      <c r="Y42" s="219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20"/>
      <c r="AB42" s="221"/>
      <c r="AC42" s="221"/>
      <c r="BC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25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5" t="n">
        <f aca="false">IF(D43="",0,VLOOKUP(D43,D$22:D42,1,0))</f>
        <v>0</v>
      </c>
      <c r="F43" s="232" t="n">
        <f aca="false">($B43*$B$7+$C43*$C$7)/100</f>
        <v>0</v>
      </c>
      <c r="G43" s="227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9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8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1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2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9"/>
      <c r="M43" s="229"/>
      <c r="N43" s="229"/>
      <c r="O43" s="214" t="str">
        <f aca="false">IF(AA43="Cf.","Cf.","")</f>
        <v/>
      </c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30" t="n">
        <f aca="false">IF(ISERROR(R43*J43),0,R43*J43)</f>
        <v>0</v>
      </c>
      <c r="V43" s="217" t="n">
        <v>0</v>
      </c>
      <c r="W43" s="218"/>
      <c r="Y43" s="219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20"/>
      <c r="AB43" s="221"/>
      <c r="AC43" s="221"/>
      <c r="BC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25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5" t="n">
        <f aca="false">IF(D44="",0,VLOOKUP(D44,D$22:D43,1,0))</f>
        <v>0</v>
      </c>
      <c r="F44" s="232" t="n">
        <f aca="false">($B44*$B$7+$C44*$C$7)/100</f>
        <v>0</v>
      </c>
      <c r="G44" s="227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9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8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1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2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9"/>
      <c r="M44" s="229"/>
      <c r="N44" s="229"/>
      <c r="O44" s="214" t="str">
        <f aca="false">IF(AA44="Cf.","Cf.","")</f>
        <v/>
      </c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30" t="n">
        <f aca="false">IF(ISERROR(R44*J44),0,R44*J44)</f>
        <v>0</v>
      </c>
      <c r="V44" s="217" t="n">
        <v>0</v>
      </c>
      <c r="W44" s="218"/>
      <c r="Y44" s="219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20"/>
      <c r="AB44" s="221"/>
      <c r="AC44" s="221"/>
      <c r="BC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25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5" t="n">
        <f aca="false">IF(D45="",0,VLOOKUP(D45,D$22:D44,1,0))</f>
        <v>0</v>
      </c>
      <c r="F45" s="232" t="n">
        <f aca="false">($B45*$B$7+$C45*$C$7)/100</f>
        <v>0</v>
      </c>
      <c r="G45" s="227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9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8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1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2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9"/>
      <c r="M45" s="229"/>
      <c r="N45" s="229"/>
      <c r="O45" s="214" t="str">
        <f aca="false">IF(AA45="Cf.","Cf.","")</f>
        <v/>
      </c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30" t="n">
        <f aca="false">IF(ISERROR(R45*J45),0,R45*J45)</f>
        <v>0</v>
      </c>
      <c r="V45" s="217" t="n">
        <v>0</v>
      </c>
      <c r="W45" s="218"/>
      <c r="Y45" s="219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20"/>
      <c r="AB45" s="221"/>
      <c r="AC45" s="221"/>
      <c r="BC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25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5" t="n">
        <f aca="false">IF(D46="",0,VLOOKUP(D46,D$22:D39,1,0))</f>
        <v>0</v>
      </c>
      <c r="F46" s="232" t="n">
        <f aca="false">($B46*$B$7+$C46*$C$7)/100</f>
        <v>0</v>
      </c>
      <c r="G46" s="227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9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8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1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2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9"/>
      <c r="M46" s="229"/>
      <c r="N46" s="229"/>
      <c r="O46" s="214" t="str">
        <f aca="false">IF(AA46="Cf.","Cf.","")</f>
        <v/>
      </c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30" t="n">
        <f aca="false">IF(ISERROR(R46*J46),0,R46*J46)</f>
        <v>0</v>
      </c>
      <c r="V46" s="217" t="n">
        <v>0</v>
      </c>
      <c r="W46" s="218"/>
      <c r="Y46" s="219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20"/>
      <c r="AB46" s="221"/>
      <c r="AC46" s="221"/>
      <c r="BC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25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5" t="n">
        <f aca="false">IF(D47="",0,VLOOKUP(D47,D$22:D39,1,0))</f>
        <v>0</v>
      </c>
      <c r="F47" s="232" t="n">
        <f aca="false">($B47*$B$7+$C47*$C$7)/100</f>
        <v>0</v>
      </c>
      <c r="G47" s="227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9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8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1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2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9"/>
      <c r="M47" s="229"/>
      <c r="N47" s="229"/>
      <c r="O47" s="214" t="str">
        <f aca="false">IF(AA47="Cf.","Cf.","")</f>
        <v/>
      </c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30" t="n">
        <f aca="false">IF(ISERROR(R47*J47),0,R47*J47)</f>
        <v>0</v>
      </c>
      <c r="V47" s="217" t="n">
        <v>0</v>
      </c>
      <c r="W47" s="218"/>
      <c r="Y47" s="219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20"/>
      <c r="AB47" s="221"/>
      <c r="AC47" s="221"/>
      <c r="BC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25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5" t="n">
        <f aca="false">IF(D48="",0,VLOOKUP(D48,D$22:D40,1,0))</f>
        <v>0</v>
      </c>
      <c r="F48" s="232" t="n">
        <f aca="false">($B48*$B$7+$C48*$C$7)/100</f>
        <v>0</v>
      </c>
      <c r="G48" s="227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9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8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1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2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9"/>
      <c r="M48" s="229"/>
      <c r="N48" s="229"/>
      <c r="O48" s="214" t="str">
        <f aca="false">IF(AA48="Cf.","Cf.","")</f>
        <v/>
      </c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30" t="n">
        <f aca="false">IF(ISERROR(R48*J48),0,R48*J48)</f>
        <v>0</v>
      </c>
      <c r="V48" s="217" t="n">
        <v>0</v>
      </c>
      <c r="W48" s="218"/>
      <c r="Y48" s="219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20"/>
      <c r="AB48" s="221"/>
      <c r="AC48" s="221"/>
      <c r="BC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25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5" t="n">
        <f aca="false">IF(D49="",0,VLOOKUP(D49,D$22:D48,1,0))</f>
        <v>0</v>
      </c>
      <c r="F49" s="232" t="n">
        <f aca="false">($B49*$B$7+$C49*$C$7)/100</f>
        <v>0</v>
      </c>
      <c r="G49" s="227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9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8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1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2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9"/>
      <c r="M49" s="229"/>
      <c r="N49" s="229"/>
      <c r="O49" s="214" t="str">
        <f aca="false">IF(AA49="Cf.","Cf.","")</f>
        <v/>
      </c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30" t="n">
        <f aca="false">IF(ISERROR(R49*J49),0,R49*J49)</f>
        <v>0</v>
      </c>
      <c r="V49" s="217" t="n">
        <v>0</v>
      </c>
      <c r="W49" s="218"/>
      <c r="Y49" s="219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20"/>
      <c r="AB49" s="221"/>
      <c r="AC49" s="221"/>
      <c r="BC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25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5" t="n">
        <f aca="false">IF(D50="",0,VLOOKUP(D50,D$22:D49,1,0))</f>
        <v>0</v>
      </c>
      <c r="F50" s="232" t="n">
        <f aca="false">($B50*$B$7+$C50*$C$7)/100</f>
        <v>0</v>
      </c>
      <c r="G50" s="227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9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8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1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2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9"/>
      <c r="M50" s="229"/>
      <c r="N50" s="229"/>
      <c r="O50" s="214" t="str">
        <f aca="false">IF(AA50="Cf.","Cf.","")</f>
        <v/>
      </c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30" t="n">
        <f aca="false">IF(ISERROR(R50*J50),0,R50*J50)</f>
        <v>0</v>
      </c>
      <c r="V50" s="217" t="n">
        <v>0</v>
      </c>
      <c r="W50" s="218"/>
      <c r="Y50" s="219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20"/>
      <c r="AB50" s="221"/>
      <c r="AC50" s="221"/>
      <c r="BC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25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5" t="n">
        <f aca="false">IF(D51="",0,VLOOKUP(D51,D$22:D50,1,0))</f>
        <v>0</v>
      </c>
      <c r="F51" s="232" t="n">
        <f aca="false">($B51*$B$7+$C51*$C$7)/100</f>
        <v>0</v>
      </c>
      <c r="G51" s="227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9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8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1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2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9"/>
      <c r="M51" s="229"/>
      <c r="N51" s="229"/>
      <c r="O51" s="214" t="str">
        <f aca="false">IF(AA51="Cf.","Cf.","")</f>
        <v/>
      </c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30" t="n">
        <f aca="false">IF(ISERROR(R51*J51),0,R51*J51)</f>
        <v>0</v>
      </c>
      <c r="V51" s="217" t="n">
        <v>0</v>
      </c>
      <c r="W51" s="218"/>
      <c r="Y51" s="219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20"/>
      <c r="AB51" s="221"/>
      <c r="AC51" s="221"/>
      <c r="BC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25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5" t="n">
        <f aca="false">IF(D52="",0,VLOOKUP(D52,D$22:D51,1,0))</f>
        <v>0</v>
      </c>
      <c r="F52" s="232" t="n">
        <f aca="false">($B52*$B$7+$C52*$C$7)/100</f>
        <v>0</v>
      </c>
      <c r="G52" s="227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9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8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1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2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9"/>
      <c r="M52" s="229"/>
      <c r="N52" s="229"/>
      <c r="O52" s="214" t="str">
        <f aca="false">IF(AA52="Cf.","Cf.","")</f>
        <v/>
      </c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30" t="n">
        <f aca="false">IF(ISERROR(R52*J52),0,R52*J52)</f>
        <v>0</v>
      </c>
      <c r="V52" s="217" t="n">
        <v>0</v>
      </c>
      <c r="W52" s="218"/>
      <c r="Y52" s="219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20"/>
      <c r="AB52" s="221"/>
      <c r="AC52" s="221"/>
      <c r="BC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25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5" t="n">
        <f aca="false">IF(D53="",0,VLOOKUP(D53,D$22:D52,1,0))</f>
        <v>0</v>
      </c>
      <c r="F53" s="232" t="n">
        <f aca="false">($B53*$B$7+$C53*$C$7)/100</f>
        <v>0</v>
      </c>
      <c r="G53" s="227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9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8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1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2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9"/>
      <c r="M53" s="229"/>
      <c r="N53" s="229"/>
      <c r="O53" s="214" t="str">
        <f aca="false">IF(AA53="Cf.","Cf.","")</f>
        <v/>
      </c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30" t="n">
        <f aca="false">IF(ISERROR(R53*J53),0,R53*J53)</f>
        <v>0</v>
      </c>
      <c r="V53" s="217" t="n">
        <v>0</v>
      </c>
      <c r="W53" s="218"/>
      <c r="Y53" s="219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20"/>
      <c r="AB53" s="221"/>
      <c r="AC53" s="221"/>
      <c r="BC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25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5" t="n">
        <f aca="false">IF(D54="",0,VLOOKUP(D54,D$22:D53,1,0))</f>
        <v>0</v>
      </c>
      <c r="F54" s="232" t="n">
        <f aca="false">($B54*$B$7+$C54*$C$7)/100</f>
        <v>0</v>
      </c>
      <c r="G54" s="227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9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8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1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2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9"/>
      <c r="M54" s="229"/>
      <c r="N54" s="229"/>
      <c r="O54" s="214" t="str">
        <f aca="false">IF(AA54="Cf.","Cf.","")</f>
        <v/>
      </c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30" t="n">
        <f aca="false">IF(ISERROR(R54*J54),0,R54*J54)</f>
        <v>0</v>
      </c>
      <c r="V54" s="217" t="n">
        <v>0</v>
      </c>
      <c r="W54" s="218"/>
      <c r="Y54" s="219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20"/>
      <c r="AB54" s="221"/>
      <c r="AC54" s="221"/>
      <c r="BC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25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5" t="n">
        <f aca="false">IF(D55="",0,VLOOKUP(D55,D$22:D54,1,0))</f>
        <v>0</v>
      </c>
      <c r="F55" s="232" t="n">
        <f aca="false">($B55*$B$7+$C55*$C$7)/100</f>
        <v>0</v>
      </c>
      <c r="G55" s="227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9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8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1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2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9"/>
      <c r="M55" s="229"/>
      <c r="N55" s="229"/>
      <c r="O55" s="214" t="str">
        <f aca="false">IF(AA55="Cf.","Cf.","")</f>
        <v/>
      </c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30" t="n">
        <f aca="false">IF(ISERROR(R55*J55),0,R55*J55)</f>
        <v>0</v>
      </c>
      <c r="V55" s="217" t="n">
        <v>0</v>
      </c>
      <c r="W55" s="218"/>
      <c r="Y55" s="219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20"/>
      <c r="AB55" s="221"/>
      <c r="AC55" s="221"/>
      <c r="BC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25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5" t="n">
        <f aca="false">IF(D56="",0,VLOOKUP(D56,D$22:D55,1,0))</f>
        <v>0</v>
      </c>
      <c r="F56" s="232" t="n">
        <f aca="false">($B56*$B$7+$C56*$C$7)/100</f>
        <v>0</v>
      </c>
      <c r="G56" s="227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9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8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1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2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9"/>
      <c r="M56" s="229"/>
      <c r="N56" s="229"/>
      <c r="O56" s="214" t="str">
        <f aca="false">IF(AA56="Cf.","Cf.","")</f>
        <v/>
      </c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30" t="n">
        <f aca="false">IF(ISERROR(R56*J56),0,R56*J56)</f>
        <v>0</v>
      </c>
      <c r="V56" s="217" t="n">
        <v>0</v>
      </c>
      <c r="W56" s="218"/>
      <c r="Y56" s="219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20"/>
      <c r="AB56" s="221"/>
      <c r="AC56" s="221"/>
      <c r="BC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25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5" t="n">
        <f aca="false">IF(D57="",0,VLOOKUP(D57,D$21:D56,1,0))</f>
        <v>0</v>
      </c>
      <c r="F57" s="232" t="n">
        <f aca="false">($B57*$B$7+$C57*$C$7)/100</f>
        <v>0</v>
      </c>
      <c r="G57" s="227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9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8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1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2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9"/>
      <c r="M57" s="229"/>
      <c r="N57" s="229"/>
      <c r="O57" s="214" t="str">
        <f aca="false">IF(AA57="Cf.","Cf.","")</f>
        <v/>
      </c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30" t="n">
        <f aca="false">IF(ISERROR(R57*J57),0,R57*J57)</f>
        <v>0</v>
      </c>
      <c r="V57" s="217" t="n">
        <v>0</v>
      </c>
      <c r="W57" s="218"/>
      <c r="X57" s="233"/>
      <c r="Y57" s="219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20"/>
      <c r="AB57" s="221"/>
      <c r="AC57" s="221"/>
      <c r="BC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25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5" t="n">
        <f aca="false">IF(D58="",0,VLOOKUP(D58,D$22:D57,1,0))</f>
        <v>0</v>
      </c>
      <c r="F58" s="232" t="n">
        <f aca="false">($B58*$B$7+$C58*$C$7)/100</f>
        <v>0</v>
      </c>
      <c r="G58" s="227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9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8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1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2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9"/>
      <c r="M58" s="229"/>
      <c r="N58" s="229"/>
      <c r="O58" s="214" t="str">
        <f aca="false">IF(AA58="Cf.","Cf.","")</f>
        <v/>
      </c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30" t="n">
        <f aca="false">IF(ISERROR(R58*J58),0,R58*J58)</f>
        <v>0</v>
      </c>
      <c r="V58" s="217" t="n">
        <v>0</v>
      </c>
      <c r="W58" s="218"/>
      <c r="Y58" s="219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20"/>
      <c r="AB58" s="221"/>
      <c r="AC58" s="221"/>
      <c r="BC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25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5" t="n">
        <f aca="false">IF(D59="",0,VLOOKUP(D59,D$22:D58,1,0))</f>
        <v>0</v>
      </c>
      <c r="F59" s="232" t="n">
        <f aca="false">($B59*$B$7+$C59*$C$7)/100</f>
        <v>0</v>
      </c>
      <c r="G59" s="227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9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8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1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2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4"/>
      <c r="M59" s="234"/>
      <c r="N59" s="234"/>
      <c r="O59" s="214" t="str">
        <f aca="false">IF(AA59="Cf.","Cf.","")</f>
        <v/>
      </c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30" t="n">
        <f aca="false">IF(ISERROR(R59*J59),0,R59*J59)</f>
        <v>0</v>
      </c>
      <c r="V59" s="217" t="n">
        <v>0</v>
      </c>
      <c r="W59" s="218"/>
      <c r="Y59" s="219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20"/>
      <c r="AB59" s="221"/>
      <c r="AC59" s="221"/>
      <c r="BC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25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5" t="n">
        <f aca="false">IF(D60="",0,VLOOKUP(D60,D$22:D59,1,0))</f>
        <v>0</v>
      </c>
      <c r="F60" s="232" t="n">
        <f aca="false">($B60*$B$7+$C60*$C$7)/100</f>
        <v>0</v>
      </c>
      <c r="G60" s="227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9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8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1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2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4"/>
      <c r="M60" s="234"/>
      <c r="N60" s="234"/>
      <c r="O60" s="214" t="str">
        <f aca="false">IF(AA60="Cf.","Cf.","")</f>
        <v/>
      </c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30" t="n">
        <f aca="false">IF(ISERROR(R60*J60),0,R60*J60)</f>
        <v>0</v>
      </c>
      <c r="V60" s="217" t="n">
        <v>0</v>
      </c>
      <c r="W60" s="218"/>
      <c r="Y60" s="219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20"/>
      <c r="AB60" s="221"/>
      <c r="AC60" s="221"/>
      <c r="BC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25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5" t="n">
        <f aca="false">IF(D61="",0,VLOOKUP(D61,D$22:D60,1,0))</f>
        <v>0</v>
      </c>
      <c r="F61" s="232" t="n">
        <f aca="false">($B61*$B$7+$C61*$C$7)/100</f>
        <v>0</v>
      </c>
      <c r="G61" s="227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9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8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1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2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9"/>
      <c r="M61" s="229"/>
      <c r="N61" s="229"/>
      <c r="O61" s="214" t="str">
        <f aca="false">IF(AA61="Cf.","Cf.","")</f>
        <v/>
      </c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30" t="n">
        <f aca="false">IF(ISERROR(R61*J61),0,R61*J61)</f>
        <v>0</v>
      </c>
      <c r="V61" s="217" t="n">
        <v>0</v>
      </c>
      <c r="W61" s="218"/>
      <c r="Y61" s="219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20"/>
      <c r="AB61" s="221"/>
      <c r="AC61" s="221"/>
      <c r="BC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25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5" t="n">
        <f aca="false">IF(D62="",0,VLOOKUP(D62,D$22:D61,1,0))</f>
        <v>0</v>
      </c>
      <c r="F62" s="232" t="n">
        <f aca="false">($B62*$B$7+$C62*$C$7)/100</f>
        <v>0</v>
      </c>
      <c r="G62" s="227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9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8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1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2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9"/>
      <c r="M62" s="229"/>
      <c r="N62" s="229"/>
      <c r="O62" s="214" t="str">
        <f aca="false">IF(AA62="Cf.","Cf.","")</f>
        <v/>
      </c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30" t="n">
        <f aca="false">IF(ISERROR(R62*J62),0,R62*J62)</f>
        <v>0</v>
      </c>
      <c r="V62" s="217" t="n">
        <v>0</v>
      </c>
      <c r="W62" s="218"/>
      <c r="X62" s="218"/>
      <c r="Y62" s="219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20"/>
      <c r="AB62" s="221"/>
      <c r="AC62" s="221"/>
      <c r="BC62" s="10" t="str">
        <f aca="false">IF(A62="","",1)</f>
        <v/>
      </c>
    </row>
    <row r="63" customFormat="false" ht="12.75" hidden="false" customHeight="false" outlineLevel="0" collapsed="false">
      <c r="A63" s="222"/>
      <c r="B63" s="223"/>
      <c r="C63" s="224"/>
      <c r="D63" s="225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5" t="n">
        <f aca="false">IF(D63="",0,VLOOKUP(D63,D$22:D62,1,0))</f>
        <v>0</v>
      </c>
      <c r="F63" s="232" t="n">
        <f aca="false">($B63*$B$7+$C63*$C$7)/100</f>
        <v>0</v>
      </c>
      <c r="G63" s="227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9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8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1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2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9"/>
      <c r="M63" s="229"/>
      <c r="N63" s="229"/>
      <c r="O63" s="214" t="str">
        <f aca="false">IF(AA63="Cf.","Cf.","")</f>
        <v/>
      </c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30" t="n">
        <f aca="false">IF(ISERROR(R63*J63),0,R63*J63)</f>
        <v>0</v>
      </c>
      <c r="V63" s="217" t="n">
        <v>0</v>
      </c>
      <c r="W63" s="218"/>
      <c r="Y63" s="219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20"/>
      <c r="AB63" s="221"/>
      <c r="AC63" s="221"/>
      <c r="BC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25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5" t="n">
        <f aca="false">IF(D64="",0,VLOOKUP(D64,D$22:D52,1,0))</f>
        <v>0</v>
      </c>
      <c r="F64" s="232" t="n">
        <f aca="false">($B64*$B$7+$C64*$C$7)/100</f>
        <v>0</v>
      </c>
      <c r="G64" s="227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9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8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1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2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9"/>
      <c r="M64" s="229"/>
      <c r="N64" s="229"/>
      <c r="O64" s="214" t="str">
        <f aca="false">IF(AA64="Cf.","Cf.","")</f>
        <v/>
      </c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30" t="n">
        <f aca="false">IF(ISERROR(R64*J64),0,R64*J64)</f>
        <v>0</v>
      </c>
      <c r="V64" s="217" t="n">
        <v>0</v>
      </c>
      <c r="W64" s="218"/>
      <c r="Y64" s="219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20"/>
      <c r="AB64" s="221"/>
      <c r="AC64" s="221"/>
      <c r="BC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25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5" t="n">
        <f aca="false">IF(D65="",0,VLOOKUP(D65,D$22:D53,1,0))</f>
        <v>0</v>
      </c>
      <c r="F65" s="232" t="n">
        <f aca="false">($B65*$B$7+$C65*$C$7)/100</f>
        <v>0</v>
      </c>
      <c r="G65" s="227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9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8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1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2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9"/>
      <c r="M65" s="229"/>
      <c r="N65" s="229"/>
      <c r="O65" s="214" t="str">
        <f aca="false">IF(AA65="Cf.","Cf.","")</f>
        <v/>
      </c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30" t="n">
        <f aca="false">IF(ISERROR(R65*J65),0,R65*J65)</f>
        <v>0</v>
      </c>
      <c r="V65" s="217" t="n">
        <v>0</v>
      </c>
      <c r="W65" s="218"/>
      <c r="Y65" s="219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20"/>
      <c r="AB65" s="221"/>
      <c r="AC65" s="221"/>
      <c r="BC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25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5" t="n">
        <f aca="false">IF(D66="",0,VLOOKUP(D66,D$22:D51,1,0))</f>
        <v>0</v>
      </c>
      <c r="F66" s="232" t="n">
        <f aca="false">($B66*$B$7+$C66*$C$7)/100</f>
        <v>0</v>
      </c>
      <c r="G66" s="227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9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8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1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2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9"/>
      <c r="M66" s="229"/>
      <c r="N66" s="229"/>
      <c r="O66" s="214" t="str">
        <f aca="false">IF(AA66="Cf.","Cf.","")</f>
        <v/>
      </c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30" t="n">
        <f aca="false">IF(ISERROR(R66*J66),0,R66*J66)</f>
        <v>0</v>
      </c>
      <c r="V66" s="217" t="n">
        <v>0</v>
      </c>
      <c r="W66" s="218"/>
      <c r="Y66" s="219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20"/>
      <c r="AB66" s="221"/>
      <c r="AC66" s="221"/>
      <c r="BC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25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5" t="n">
        <f aca="false">IF(D67="",0,VLOOKUP(D67,D$22:D52,1,0))</f>
        <v>0</v>
      </c>
      <c r="F67" s="232" t="n">
        <f aca="false">($B67*$B$7+$C67*$C$7)/100</f>
        <v>0</v>
      </c>
      <c r="G67" s="227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9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8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1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2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9"/>
      <c r="M67" s="229"/>
      <c r="N67" s="229"/>
      <c r="O67" s="214" t="str">
        <f aca="false">IF(AA67="Cf.","Cf.","")</f>
        <v/>
      </c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30" t="n">
        <f aca="false">IF(ISERROR(R67*J67),0,R67*J67)</f>
        <v>0</v>
      </c>
      <c r="V67" s="217" t="n">
        <v>0</v>
      </c>
      <c r="W67" s="218"/>
      <c r="Y67" s="219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20"/>
      <c r="AB67" s="221"/>
      <c r="AC67" s="221"/>
      <c r="BC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25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5" t="n">
        <f aca="false">IF(D68="",0,VLOOKUP(D68,D$22:D53,1,0))</f>
        <v>0</v>
      </c>
      <c r="F68" s="232" t="n">
        <f aca="false">($B68*$B$7+$C68*$C$7)/100</f>
        <v>0</v>
      </c>
      <c r="G68" s="227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9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8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1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2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9"/>
      <c r="M68" s="229"/>
      <c r="N68" s="229"/>
      <c r="O68" s="214" t="str">
        <f aca="false">IF(AA68="Cf.","Cf.","")</f>
        <v/>
      </c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30" t="n">
        <f aca="false">IF(ISERROR(R68*J68),0,R68*J68)</f>
        <v>0</v>
      </c>
      <c r="V68" s="217" t="n">
        <v>0</v>
      </c>
      <c r="W68" s="218"/>
      <c r="Y68" s="219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20"/>
      <c r="AB68" s="221"/>
      <c r="AC68" s="221"/>
      <c r="BC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25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5" t="n">
        <f aca="false">IF(D69="",0,VLOOKUP(D69,D$22:D54,1,0))</f>
        <v>0</v>
      </c>
      <c r="F69" s="232" t="n">
        <f aca="false">($B69*$B$7+$C69*$C$7)/100</f>
        <v>0</v>
      </c>
      <c r="G69" s="227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9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8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1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2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9"/>
      <c r="M69" s="229"/>
      <c r="N69" s="229"/>
      <c r="O69" s="214" t="str">
        <f aca="false">IF(AA69="Cf.","Cf.","")</f>
        <v/>
      </c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30" t="n">
        <f aca="false">IF(ISERROR(R69*J69),0,R69*J69)</f>
        <v>0</v>
      </c>
      <c r="V69" s="217" t="n">
        <v>0</v>
      </c>
      <c r="W69" s="218"/>
      <c r="Y69" s="219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20"/>
      <c r="AB69" s="221"/>
      <c r="AC69" s="221"/>
      <c r="BC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25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5" t="n">
        <f aca="false">IF(D70="",0,VLOOKUP(D70,D$22:D55,1,0))</f>
        <v>0</v>
      </c>
      <c r="F70" s="232" t="n">
        <f aca="false">($B70*$B$7+$C70*$C$7)/100</f>
        <v>0</v>
      </c>
      <c r="G70" s="227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9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8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1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2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9"/>
      <c r="M70" s="229"/>
      <c r="N70" s="229"/>
      <c r="O70" s="214" t="str">
        <f aca="false">IF(AA70="Cf.","Cf.","")</f>
        <v/>
      </c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30" t="n">
        <f aca="false">IF(ISERROR(R70*J70),0,R70*J70)</f>
        <v>0</v>
      </c>
      <c r="V70" s="217" t="n">
        <v>0</v>
      </c>
      <c r="W70" s="218"/>
      <c r="Y70" s="219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20"/>
      <c r="AB70" s="221"/>
      <c r="AC70" s="221"/>
      <c r="BC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25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5" t="n">
        <f aca="false">IF(D71="",0,VLOOKUP(D71,D$22:D56,1,0))</f>
        <v>0</v>
      </c>
      <c r="F71" s="232" t="n">
        <f aca="false">($B71*$B$7+$C71*$C$7)/100</f>
        <v>0</v>
      </c>
      <c r="G71" s="227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9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8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1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2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9"/>
      <c r="M71" s="229"/>
      <c r="N71" s="229"/>
      <c r="O71" s="214" t="str">
        <f aca="false">IF(AA71="Cf.","Cf.","")</f>
        <v/>
      </c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30" t="n">
        <f aca="false">IF(ISERROR(R71*J71),0,R71*J71)</f>
        <v>0</v>
      </c>
      <c r="V71" s="217" t="n">
        <v>0</v>
      </c>
      <c r="W71" s="218"/>
      <c r="Y71" s="219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20"/>
      <c r="AB71" s="221"/>
      <c r="AC71" s="221"/>
      <c r="BC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25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5" t="n">
        <f aca="false">IF(D72="",0,VLOOKUP(D72,D$22:D57,1,0))</f>
        <v>0</v>
      </c>
      <c r="F72" s="232" t="n">
        <f aca="false">($B72*$B$7+$C72*$C$7)/100</f>
        <v>0</v>
      </c>
      <c r="G72" s="227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9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8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1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2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9"/>
      <c r="M72" s="229"/>
      <c r="N72" s="229"/>
      <c r="O72" s="214" t="str">
        <f aca="false">IF(AA72="Cf.","Cf.","")</f>
        <v/>
      </c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30" t="n">
        <f aca="false">IF(ISERROR(R72*J72),0,R72*J72)</f>
        <v>0</v>
      </c>
      <c r="V72" s="217" t="n">
        <v>0</v>
      </c>
      <c r="W72" s="218"/>
      <c r="Y72" s="219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20"/>
      <c r="AB72" s="221"/>
      <c r="AC72" s="221"/>
      <c r="BC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25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5" t="n">
        <f aca="false">IF(D73="",0,VLOOKUP(D73,D$22:D57,1,0))</f>
        <v>0</v>
      </c>
      <c r="F73" s="232" t="n">
        <f aca="false">($B73*$B$7+$C73*$C$7)/100</f>
        <v>0</v>
      </c>
      <c r="G73" s="227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9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8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1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2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9"/>
      <c r="M73" s="229"/>
      <c r="N73" s="229"/>
      <c r="O73" s="214" t="str">
        <f aca="false">IF(AA73="Cf.","Cf.","")</f>
        <v/>
      </c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30" t="n">
        <f aca="false">IF(ISERROR(R73*J73),0,R73*J73)</f>
        <v>0</v>
      </c>
      <c r="V73" s="217" t="n">
        <v>0</v>
      </c>
      <c r="W73" s="218"/>
      <c r="Y73" s="219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20"/>
      <c r="AB73" s="221"/>
      <c r="AC73" s="221"/>
      <c r="BC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25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5" t="n">
        <f aca="false">IF(D74="",0,VLOOKUP(D74,D$22:D58,1,0))</f>
        <v>0</v>
      </c>
      <c r="F74" s="232" t="n">
        <f aca="false">($B74*$B$7+$C74*$C$7)/100</f>
        <v>0</v>
      </c>
      <c r="G74" s="227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9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8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1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2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9"/>
      <c r="M74" s="229"/>
      <c r="N74" s="229"/>
      <c r="O74" s="214" t="str">
        <f aca="false">IF(AA74="Cf.","Cf.","")</f>
        <v/>
      </c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30" t="n">
        <f aca="false">IF(ISERROR(R74*J74),0,R74*J74)</f>
        <v>0</v>
      </c>
      <c r="V74" s="217" t="n">
        <v>0</v>
      </c>
      <c r="W74" s="218"/>
      <c r="Y74" s="219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20"/>
      <c r="AB74" s="221"/>
      <c r="AC74" s="221"/>
      <c r="BC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25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5" t="n">
        <f aca="false">IF(D75="",0,VLOOKUP(D75,D$22:D59,1,0))</f>
        <v>0</v>
      </c>
      <c r="F75" s="232" t="n">
        <f aca="false">($B75*$B$7+$C75*$C$7)/100</f>
        <v>0</v>
      </c>
      <c r="G75" s="227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9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8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1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2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9"/>
      <c r="M75" s="229"/>
      <c r="N75" s="229"/>
      <c r="O75" s="214" t="str">
        <f aca="false">IF(AA75="Cf.","Cf.","")</f>
        <v/>
      </c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30" t="n">
        <f aca="false">IF(ISERROR(R75*J75),0,R75*J75)</f>
        <v>0</v>
      </c>
      <c r="V75" s="217" t="n">
        <v>0</v>
      </c>
      <c r="W75" s="218"/>
      <c r="Y75" s="219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20"/>
      <c r="AB75" s="221"/>
      <c r="AC75" s="221"/>
      <c r="BC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25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5" t="n">
        <f aca="false">IF(D76="",0,VLOOKUP(D76,D$22:D59,1,0))</f>
        <v>0</v>
      </c>
      <c r="F76" s="232" t="n">
        <f aca="false">($B76*$B$7+$C76*$C$7)/100</f>
        <v>0</v>
      </c>
      <c r="G76" s="227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9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8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1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2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9"/>
      <c r="M76" s="229"/>
      <c r="N76" s="229"/>
      <c r="O76" s="214" t="str">
        <f aca="false">IF(AA76="Cf.","Cf.","")</f>
        <v/>
      </c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30" t="n">
        <f aca="false">IF(ISERROR(R76*J76),0,R76*J76)</f>
        <v>0</v>
      </c>
      <c r="V76" s="217" t="n">
        <v>0</v>
      </c>
      <c r="W76" s="218"/>
      <c r="Y76" s="219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20"/>
      <c r="AB76" s="221"/>
      <c r="AC76" s="221"/>
      <c r="BC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25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5" t="n">
        <f aca="false">IF(D77="",0,VLOOKUP(D77,D$22:D75,1,0))</f>
        <v>0</v>
      </c>
      <c r="F77" s="232" t="n">
        <f aca="false">($B77*$B$7+$C77*$C$7)/100</f>
        <v>0</v>
      </c>
      <c r="G77" s="227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9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8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1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2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9"/>
      <c r="M77" s="229"/>
      <c r="N77" s="229"/>
      <c r="O77" s="214" t="str">
        <f aca="false">IF(AA77="Cf.","Cf.","")</f>
        <v/>
      </c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30" t="n">
        <f aca="false">IF(ISERROR(R77*J77),0,R77*J77)</f>
        <v>0</v>
      </c>
      <c r="V77" s="217" t="n">
        <v>0</v>
      </c>
      <c r="W77" s="218"/>
      <c r="Y77" s="219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20"/>
      <c r="AB77" s="221"/>
      <c r="AC77" s="221"/>
      <c r="BC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25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5" t="n">
        <f aca="false">IF(D78="",0,VLOOKUP(D78,D$22:D75,1,0))</f>
        <v>0</v>
      </c>
      <c r="F78" s="232" t="n">
        <f aca="false">($B78*$B$7+$C78*$C$7)/100</f>
        <v>0</v>
      </c>
      <c r="G78" s="227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9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8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1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2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9"/>
      <c r="M78" s="229"/>
      <c r="N78" s="229"/>
      <c r="O78" s="214" t="str">
        <f aca="false">IF(AA78="Cf.","Cf.","")</f>
        <v/>
      </c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30" t="n">
        <f aca="false">IF(ISERROR(R78*J78),0,R78*J78)</f>
        <v>0</v>
      </c>
      <c r="V78" s="217" t="n">
        <v>0</v>
      </c>
      <c r="W78" s="218"/>
      <c r="Y78" s="219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20"/>
      <c r="AB78" s="221"/>
      <c r="AC78" s="221"/>
      <c r="BC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25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5" t="n">
        <f aca="false">IF(D79="",0,VLOOKUP(D79,D$22:D75,1,0))</f>
        <v>0</v>
      </c>
      <c r="F79" s="232" t="n">
        <f aca="false">($B79*$B$7+$C79*$C$7)/100</f>
        <v>0</v>
      </c>
      <c r="G79" s="227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9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8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1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2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9"/>
      <c r="M79" s="229"/>
      <c r="N79" s="229"/>
      <c r="O79" s="214" t="str">
        <f aca="false">IF(AA79="Cf.","Cf.","")</f>
        <v/>
      </c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30" t="n">
        <f aca="false">IF(ISERROR(R79*J79),0,R79*J79)</f>
        <v>0</v>
      </c>
      <c r="V79" s="217" t="n">
        <v>0</v>
      </c>
      <c r="W79" s="218"/>
      <c r="Y79" s="219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20"/>
      <c r="AB79" s="221"/>
      <c r="AC79" s="221"/>
      <c r="BC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25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5" t="n">
        <f aca="false">IF(D80="",0,VLOOKUP(D80,D$22:D79,1,0))</f>
        <v>0</v>
      </c>
      <c r="F80" s="232" t="n">
        <f aca="false">($B80*$B$7+$C80*$C$7)/100</f>
        <v>0</v>
      </c>
      <c r="G80" s="227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9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8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1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2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9"/>
      <c r="M80" s="229"/>
      <c r="N80" s="229"/>
      <c r="O80" s="214" t="str">
        <f aca="false">IF(AA80="Cf.","Cf.","")</f>
        <v/>
      </c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30" t="n">
        <f aca="false">IF(ISERROR(R80*J80),0,R80*J80)</f>
        <v>0</v>
      </c>
      <c r="V80" s="217" t="n">
        <v>0</v>
      </c>
      <c r="W80" s="218"/>
      <c r="Y80" s="219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20"/>
      <c r="AB80" s="221"/>
      <c r="AC80" s="221"/>
      <c r="BC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25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5" t="n">
        <f aca="false">IF(D81="",0,VLOOKUP(D81,D$21:D80,1,0))</f>
        <v>0</v>
      </c>
      <c r="F81" s="232" t="n">
        <f aca="false">($B81*$B$7+$C81*$C$7)/100</f>
        <v>0</v>
      </c>
      <c r="G81" s="227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9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8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1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2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4"/>
      <c r="M81" s="234"/>
      <c r="N81" s="234"/>
      <c r="O81" s="214" t="str">
        <f aca="false">IF(AA81="Cf.","Cf.","")</f>
        <v/>
      </c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30" t="n">
        <f aca="false">IF(ISERROR(R81*J81),0,R81*J81)</f>
        <v>0</v>
      </c>
      <c r="V81" s="217" t="n">
        <v>0</v>
      </c>
      <c r="W81" s="218"/>
      <c r="X81" s="236"/>
      <c r="Y81" s="219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20"/>
      <c r="AB81" s="221"/>
      <c r="AC81" s="221"/>
      <c r="BC81" s="10" t="str">
        <f aca="false">IF(A81="","",1)</f>
        <v/>
      </c>
    </row>
    <row r="82" customFormat="false" ht="12.75" hidden="true" customHeight="false" outlineLevel="0" collapsed="false">
      <c r="A82" s="237"/>
      <c r="B82" s="238"/>
      <c r="C82" s="239"/>
      <c r="D82" s="240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40" t="n">
        <f aca="false">IF(D82="",0,VLOOKUP(D82,D$20:D80,1,0))</f>
        <v>0</v>
      </c>
      <c r="F82" s="241" t="n">
        <f aca="false">($B82*$B$7+$C82*$C$7)/100</f>
        <v>0</v>
      </c>
      <c r="G82" s="242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9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3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3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2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4"/>
      <c r="M82" s="244"/>
      <c r="N82" s="244"/>
      <c r="O82" s="214" t="str">
        <f aca="false">IF(AA82="Cf.","Cf.","")</f>
        <v/>
      </c>
      <c r="P82" s="245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30" t="n">
        <f aca="false">IF(ISERROR(R82*J82),0,R82*J82)</f>
        <v>0</v>
      </c>
      <c r="V82" s="217" t="n">
        <v>0</v>
      </c>
      <c r="W82" s="246"/>
      <c r="X82" s="247"/>
      <c r="Y82" s="219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20"/>
      <c r="AB82" s="221"/>
      <c r="AC82" s="221"/>
      <c r="BC82" s="10" t="str">
        <f aca="false">IF(A82="","",1)</f>
        <v/>
      </c>
    </row>
    <row r="83" customFormat="false" ht="15" hidden="true" customHeight="false" outlineLevel="0" collapsed="false">
      <c r="A83" s="248" t="s">
        <v>91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49"/>
      <c r="P83" s="249"/>
      <c r="Q83" s="249"/>
      <c r="R83" s="249"/>
      <c r="S83" s="249"/>
      <c r="T83" s="10"/>
      <c r="U83" s="10"/>
      <c r="V83" s="249"/>
      <c r="W83" s="249"/>
      <c r="X83" s="249"/>
      <c r="Y83" s="250"/>
      <c r="Z83" s="250"/>
      <c r="AA83" s="250"/>
      <c r="AB83" s="251"/>
      <c r="AC83" s="251"/>
      <c r="AD83" s="251"/>
    </row>
    <row r="84" customFormat="false" ht="12.75" hidden="true" customHeight="false" outlineLevel="0" collapsed="false">
      <c r="A84" s="252" t="str">
        <f aca="false">A3</f>
        <v>Doux</v>
      </c>
      <c r="B84" s="253" t="str">
        <f aca="false">C3</f>
        <v>Doux à Labathie d'Andaure</v>
      </c>
      <c r="C84" s="254" t="n">
        <f aca="false">A4</f>
        <v>41081</v>
      </c>
      <c r="D84" s="255" t="n">
        <f aca="false">IF(ISERROR(SUM($T$23:$T$82)/SUM($U$23:$U$82)),"",SUM($T$23:$T$82)/SUM($U$23:$U$82))</f>
        <v>13.4516129032258</v>
      </c>
      <c r="E84" s="256" t="n">
        <f aca="false">N13</f>
        <v>14</v>
      </c>
      <c r="F84" s="253" t="n">
        <f aca="false">N14</f>
        <v>13</v>
      </c>
      <c r="G84" s="253" t="n">
        <f aca="false">N15</f>
        <v>6</v>
      </c>
      <c r="H84" s="253" t="n">
        <f aca="false">N16</f>
        <v>6</v>
      </c>
      <c r="I84" s="253" t="n">
        <f aca="false">N17</f>
        <v>1</v>
      </c>
      <c r="J84" s="257" t="n">
        <f aca="false">N8</f>
        <v>11.6923076923077</v>
      </c>
      <c r="K84" s="255" t="n">
        <f aca="false">N9</f>
        <v>3.47334169987673</v>
      </c>
      <c r="L84" s="256" t="n">
        <f aca="false">N10</f>
        <v>4</v>
      </c>
      <c r="M84" s="256" t="n">
        <f aca="false">N11</f>
        <v>19</v>
      </c>
      <c r="N84" s="255" t="n">
        <f aca="false">O8</f>
        <v>1.61538461538462</v>
      </c>
      <c r="O84" s="255" t="n">
        <f aca="false">O9</f>
        <v>0.650443635587991</v>
      </c>
      <c r="P84" s="256" t="n">
        <f aca="false">O10</f>
        <v>1</v>
      </c>
      <c r="Q84" s="256" t="n">
        <f aca="false">O11</f>
        <v>3</v>
      </c>
      <c r="R84" s="256" t="n">
        <f aca="false">F21</f>
        <v>3.057</v>
      </c>
      <c r="S84" s="256" t="n">
        <f aca="false">K11</f>
        <v>0</v>
      </c>
      <c r="T84" s="256" t="n">
        <f aca="false">K12</f>
        <v>5</v>
      </c>
      <c r="U84" s="256" t="n">
        <f aca="false">K13</f>
        <v>4</v>
      </c>
      <c r="V84" s="258" t="n">
        <f aca="false">K14</f>
        <v>0</v>
      </c>
      <c r="W84" s="259" t="n">
        <f aca="false">K15</f>
        <v>4</v>
      </c>
      <c r="Z84" s="260"/>
      <c r="AA84" s="260"/>
      <c r="AB84" s="251"/>
      <c r="AC84" s="251"/>
      <c r="AD84" s="251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1" t="s">
        <v>92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93</v>
      </c>
      <c r="R87" s="10"/>
      <c r="S87" s="217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94</v>
      </c>
      <c r="R88" s="10"/>
      <c r="S88" s="217" t="n">
        <f aca="false">VLOOKUP((S87),($S$23:$U$82),2,0)</f>
        <v>90</v>
      </c>
      <c r="T88" s="10"/>
      <c r="U88" s="10"/>
      <c r="V88" s="10"/>
    </row>
    <row r="89" customFormat="false" ht="12.75" hidden="false" customHeight="false" outlineLevel="0" collapsed="false">
      <c r="Q89" s="10" t="s">
        <v>95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96</v>
      </c>
      <c r="R90" s="10"/>
      <c r="S90" s="262" t="n">
        <f aca="false">IF(ISERROR(SUM($T$23:$T$82)/SUM($U$23:$U$82)),"",(SUM($T$23:$T$82)-S88)/(SUM($U$23:$U$82)-S89))</f>
        <v>13.08</v>
      </c>
      <c r="T90" s="10"/>
    </row>
    <row r="91" customFormat="false" ht="12.75" hidden="false" customHeight="false" outlineLevel="0" collapsed="false">
      <c r="Q91" s="216" t="s">
        <v>97</v>
      </c>
      <c r="R91" s="216"/>
      <c r="S91" s="216" t="str">
        <f aca="false">INDEX('[1]liste reference'!$A$7:$A$892,$T$91)</f>
        <v>LEASPX</v>
      </c>
      <c r="T91" s="10" t="n">
        <f aca="false">IF(ISERROR(MATCH($S$93,'[1]liste reference'!$A$7:$A$892,0)),MATCH($S$93,'[1]liste reference'!$B$7:$B$892,0),(MATCH($S$93,'[1]liste reference'!$A$7:$A$892,0)))</f>
        <v>407</v>
      </c>
      <c r="U91" s="251"/>
    </row>
    <row r="92" customFormat="false" ht="12.75" hidden="false" customHeight="false" outlineLevel="0" collapsed="false">
      <c r="Q92" s="10" t="s">
        <v>98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99</v>
      </c>
      <c r="R93" s="10"/>
      <c r="S93" s="216" t="str">
        <f aca="false">INDEX($A$23:$A$82,$S$92)</f>
        <v>LEASPX</v>
      </c>
      <c r="T93" s="10"/>
    </row>
    <row r="94" customFormat="false" ht="12.75" hidden="false" customHeight="false" outlineLevel="0" collapsed="false">
      <c r="S94" s="251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2012-12-13T13:36:16Z</dcterms:created>
  <dc:creator>Laurent Bourgoin</dc:creator>
  <dc:description/>
  <dc:language>fr-FR</dc:language>
  <cp:lastModifiedBy>IMBERT Loïc</cp:lastModifiedBy>
  <dcterms:modified xsi:type="dcterms:W3CDTF">2013-10-03T14:01:59Z</dcterms:modified>
  <cp:revision>0</cp:revision>
  <dc:subject/>
  <dc:title/>
</cp:coreProperties>
</file>