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aisie_LF" sheetId="1" state="visible" r:id="rId3"/>
  </sheets>
  <externalReferences>
    <externalReference r:id="rId4"/>
  </externalReferences>
  <definedNames>
    <definedName function="false" hidden="false" localSheetId="0" name="_xlnm.Print_Area" vbProcedure="false">Saisie_LF!$A$1:$O$82</definedName>
    <definedName function="false" hidden="false" name="Cf_" vbProcedure="false">'[1]liste codes réf'!$F$29:$F$30</definedName>
    <definedName function="false" hidden="false" name="type_courant" vbProcedure="false">'[1]liste codes réf'!$F$16:$F$25</definedName>
    <definedName function="false" hidden="false" localSheetId="0" name="Excel_BuiltIn__FilterDatabase" vbProcedure="false">Saisie_LF!$A$23:$J$84</definedName>
    <definedName function="false" hidden="false" localSheetId="0" name="NOM" vbProcedure="false">Saisie_LF!$H$1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2" authorId="0">
      <text>
        <r>
          <rPr>
            <sz val="8"/>
            <color rgb="FF000000"/>
            <rFont val="Tahoma"/>
            <family val="2"/>
          </rPr>
          <t xml:space="preserve">Renseigner éventuellement l'organisme qui a réalisé le relevé (pour édition ou archivage).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16</xdr:colOff>
                <xdr:row>0</xdr:row>
                <xdr:rowOff>11</xdr:rowOff>
              </xdr:from>
              <xdr:to>
                <xdr:col>8</xdr:col>
                <xdr:colOff>15</xdr:colOff>
                <xdr:row>2</xdr:row>
                <xdr:rowOff>8</xdr:rowOff>
              </xdr:to>
            </anchor>
          </commentPr>
        </mc:Choice>
        <mc:Fallback/>
      </mc:AlternateContent>
    </comment>
    <comment ref="A3" authorId="0">
      <text>
        <r>
          <rPr>
            <sz val="8"/>
            <color rgb="FF000000"/>
            <rFont val="Tahoma"/>
            <family val="2"/>
          </rPr>
          <t xml:space="preserve">Cours d'eau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16</xdr:colOff>
                <xdr:row>1</xdr:row>
                <xdr:rowOff>6</xdr:rowOff>
              </xdr:from>
              <xdr:to>
                <xdr:col>5</xdr:col>
                <xdr:colOff>10</xdr:colOff>
                <xdr:row>2</xdr:row>
                <xdr:rowOff>12</xdr:rowOff>
              </xdr:to>
            </anchor>
          </commentPr>
        </mc:Choice>
        <mc:Fallback/>
      </mc:AlternateContent>
    </comment>
    <comment ref="A4" authorId="0">
      <text>
        <r>
          <rPr>
            <sz val="8"/>
            <color rgb="FF000000"/>
            <rFont val="Tahoma"/>
            <family val="2"/>
          </rPr>
          <t xml:space="preserve">date du relevé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16</xdr:colOff>
                <xdr:row>2</xdr:row>
                <xdr:rowOff>6</xdr:rowOff>
              </xdr:from>
              <xdr:to>
                <xdr:col>5</xdr:col>
                <xdr:colOff>10</xdr:colOff>
                <xdr:row>3</xdr:row>
                <xdr:rowOff>4</xdr:rowOff>
              </xdr:to>
            </anchor>
          </commentPr>
        </mc:Choice>
        <mc:Fallback/>
      </mc:AlternateContent>
    </comment>
    <comment ref="B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0</xdr:colOff>
                <xdr:row>2</xdr:row>
                <xdr:rowOff>7</xdr:rowOff>
              </xdr:from>
              <xdr:to>
                <xdr:col>5</xdr:col>
                <xdr:colOff>25</xdr:colOff>
                <xdr:row>9</xdr:row>
                <xdr:rowOff>1</xdr:rowOff>
              </xdr:to>
            </anchor>
          </commentPr>
        </mc:Choice>
        <mc:Fallback/>
      </mc:AlternateContent>
    </comment>
    <comment ref="B7" authorId="0">
      <text>
        <r>
          <rPr>
            <sz val="8"/>
            <color rgb="FF000000"/>
            <rFont val="Tahoma"/>
            <family val="2"/>
          </rPr>
          <t xml:space="preserve">part du faciès courant 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0</xdr:colOff>
                <xdr:row>4</xdr:row>
                <xdr:rowOff>18</xdr:rowOff>
              </xdr:from>
              <xdr:to>
                <xdr:col>6</xdr:col>
                <xdr:colOff>28</xdr:colOff>
                <xdr:row>6</xdr:row>
                <xdr:rowOff>12</xdr:rowOff>
              </xdr:to>
            </anchor>
          </commentPr>
        </mc:Choice>
        <mc:Fallback/>
      </mc:AlternateContent>
    </comment>
    <comment ref="C2" authorId="0">
      <text>
        <r>
          <rPr>
            <sz val="8"/>
            <color rgb="FF000000"/>
            <rFont val="Tahoma"/>
            <family val="2"/>
          </rPr>
          <t xml:space="preserve">personnes ayant réalisées le relevé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16</xdr:colOff>
                <xdr:row>0</xdr:row>
                <xdr:rowOff>11</xdr:rowOff>
              </xdr:from>
              <xdr:to>
                <xdr:col>9</xdr:col>
                <xdr:colOff>15</xdr:colOff>
                <xdr:row>2</xdr:row>
                <xdr:rowOff>4</xdr:rowOff>
              </xdr:to>
            </anchor>
          </commentPr>
        </mc:Choice>
        <mc:Fallback/>
      </mc:AlternateContent>
    </comment>
    <comment ref="C3" authorId="0">
      <text>
        <r>
          <rPr>
            <sz val="8"/>
            <color rgb="FF000000"/>
            <rFont val="Tahoma"/>
            <family val="2"/>
          </rPr>
          <t xml:space="preserve">Nom de la station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16</xdr:colOff>
                <xdr:row>1</xdr:row>
                <xdr:rowOff>6</xdr:rowOff>
              </xdr:from>
              <xdr:to>
                <xdr:col>9</xdr:col>
                <xdr:colOff>11</xdr:colOff>
                <xdr:row>2</xdr:row>
                <xdr:rowOff>11</xdr:rowOff>
              </xdr:to>
            </anchor>
          </commentPr>
        </mc:Choice>
        <mc:Fallback/>
      </mc:AlternateContent>
    </comment>
    <comment ref="C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16</xdr:colOff>
                <xdr:row>4</xdr:row>
                <xdr:rowOff>8</xdr:rowOff>
              </xdr:from>
              <xdr:to>
                <xdr:col>8</xdr:col>
                <xdr:colOff>16</xdr:colOff>
                <xdr:row>11</xdr:row>
                <xdr:rowOff>4</xdr:rowOff>
              </xdr:to>
            </anchor>
          </commentPr>
        </mc:Choice>
        <mc:Fallback/>
      </mc:AlternateContent>
    </comment>
    <comment ref="C7" authorId="0">
      <text>
        <r>
          <rPr>
            <sz val="8"/>
            <color rgb="FF000000"/>
            <rFont val="Tahoma"/>
            <family val="2"/>
          </rPr>
          <t xml:space="preserve">part du faciès lent
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6</xdr:row>
                <xdr:rowOff>1</xdr:rowOff>
              </xdr:from>
              <xdr:to>
                <xdr:col>9</xdr:col>
                <xdr:colOff>18</xdr:colOff>
                <xdr:row>7</xdr:row>
                <xdr:rowOff>15</xdr:rowOff>
              </xdr:to>
            </anchor>
          </commentPr>
        </mc:Choice>
        <mc:Fallback/>
      </mc:AlternateContent>
    </comment>
    <comment ref="K3" authorId="0">
      <text>
        <r>
          <rPr>
            <sz val="8"/>
            <color rgb="FF000000"/>
            <rFont val="Tahoma"/>
            <family val="2"/>
          </rPr>
          <t xml:space="preserve">N° de code de la station, code RNB de préférence.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10</xdr:col>
                <xdr:colOff>65</xdr:colOff>
                <xdr:row>1</xdr:row>
                <xdr:rowOff>6</xdr:rowOff>
              </xdr:from>
              <xdr:to>
                <xdr:col>13</xdr:col>
                <xdr:colOff>0</xdr:colOff>
                <xdr:row>3</xdr:row>
                <xdr:rowOff>4</xdr:rowOff>
              </xdr:to>
            </anchor>
          </commentPr>
        </mc:Choice>
        <mc:Fallback/>
      </mc:AlternateContent>
    </comment>
    <comment ref="M3" authorId="0">
      <text>
        <r>
          <rPr>
            <sz val="8"/>
            <color rgb="FF000000"/>
            <rFont val="Tahoma"/>
            <family val="2"/>
          </rPr>
          <t xml:space="preserve">Référence de l'étude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12</xdr:col>
                <xdr:colOff>63</xdr:colOff>
                <xdr:row>1</xdr:row>
                <xdr:rowOff>6</xdr:rowOff>
              </xdr:from>
              <xdr:to>
                <xdr:col>14</xdr:col>
                <xdr:colOff>51</xdr:colOff>
                <xdr:row>2</xdr:row>
                <xdr:rowOff>7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<sst xmlns="http://schemas.openxmlformats.org/spreadsheetml/2006/main" count="113" uniqueCount="105">
  <si>
    <t xml:space="preserve">Relevés floristiques aquatiques - IBMR</t>
  </si>
  <si>
    <t xml:space="preserve">Formulaire modèle GIS Macrophytes v_2.6 - février 2012</t>
  </si>
  <si>
    <t xml:space="preserve">SAGE</t>
  </si>
  <si>
    <t xml:space="preserve">L. ISEBE C.BERNARD</t>
  </si>
  <si>
    <t xml:space="preserve">conforme AFNOR T90-395 oct. 2003</t>
  </si>
  <si>
    <t xml:space="preserve">Drome</t>
  </si>
  <si>
    <t xml:space="preserve">Drome a Charens</t>
  </si>
  <si>
    <t xml:space="preserve">06109050</t>
  </si>
  <si>
    <t xml:space="preserve">aermc</t>
  </si>
  <si>
    <t xml:space="preserve">Résultats</t>
  </si>
  <si>
    <t xml:space="preserve">Robustesse:</t>
  </si>
  <si>
    <t xml:space="preserve">Unité de relevé</t>
  </si>
  <si>
    <t xml:space="preserve">UR1</t>
  </si>
  <si>
    <t xml:space="preserve">UR2</t>
  </si>
  <si>
    <t xml:space="preserve">station</t>
  </si>
  <si>
    <t xml:space="preserve">IBMR:</t>
  </si>
  <si>
    <t xml:space="preserve">Faciès dominant</t>
  </si>
  <si>
    <t xml:space="preserve">radier</t>
  </si>
  <si>
    <t xml:space="preserve">pl. lent</t>
  </si>
  <si>
    <t xml:space="preserve">niv. trophique:</t>
  </si>
  <si>
    <t xml:space="preserve">faible</t>
  </si>
  <si>
    <t xml:space="preserve">(moyen)</t>
  </si>
  <si>
    <t xml:space="preserve">% faciès dominant/UR</t>
  </si>
  <si>
    <t xml:space="preserve">cote sp.</t>
  </si>
  <si>
    <t xml:space="preserve">coef stén.</t>
  </si>
  <si>
    <t xml:space="preserve">VEGETALISATION</t>
  </si>
  <si>
    <t xml:space="preserve">tot. pondéré</t>
  </si>
  <si>
    <t xml:space="preserve">moyenne</t>
  </si>
  <si>
    <t xml:space="preserve">% surf. tot. veg./UR</t>
  </si>
  <si>
    <t xml:space="preserve">écart-type</t>
  </si>
  <si>
    <t xml:space="preserve">% périphyton</t>
  </si>
  <si>
    <t xml:space="preserve">nb taxons</t>
  </si>
  <si>
    <t xml:space="preserve">mini</t>
  </si>
  <si>
    <t xml:space="preserve">% hétérotrophes</t>
  </si>
  <si>
    <t xml:space="preserve">hét.</t>
  </si>
  <si>
    <t xml:space="preserve">maxi</t>
  </si>
  <si>
    <t xml:space="preserve">% algues</t>
  </si>
  <si>
    <t xml:space="preserve">alg.</t>
  </si>
  <si>
    <t xml:space="preserve">% bryophytes</t>
  </si>
  <si>
    <t xml:space="preserve">bryo.</t>
  </si>
  <si>
    <t xml:space="preserve">total </t>
  </si>
  <si>
    <t xml:space="preserve">% ptérido. &amp; lichens</t>
  </si>
  <si>
    <t xml:space="preserve">pté./lich.</t>
  </si>
  <si>
    <t xml:space="preserve">contribut.</t>
  </si>
  <si>
    <t xml:space="preserve">% phanérogames</t>
  </si>
  <si>
    <t xml:space="preserve">phan.</t>
  </si>
  <si>
    <t xml:space="preserve">sténo. 1</t>
  </si>
  <si>
    <t xml:space="preserve">% vég. flottante</t>
  </si>
  <si>
    <t xml:space="preserve">sténo. 2</t>
  </si>
  <si>
    <t xml:space="preserve">% vég. immergée</t>
  </si>
  <si>
    <t xml:space="preserve">sténo. 3</t>
  </si>
  <si>
    <t xml:space="preserve">% hélophytes</t>
  </si>
  <si>
    <t xml:space="preserve">Cal. Écart</t>
  </si>
  <si>
    <t xml:space="preserve">ATTENTION : le total par grp. floristiques doit être égal</t>
  </si>
  <si>
    <t xml:space="preserve">au total par grp. Fonctionnels !</t>
  </si>
  <si>
    <r>
      <rPr>
        <b val="true"/>
        <sz val="10"/>
        <rFont val="Arial"/>
        <family val="2"/>
      </rPr>
      <t xml:space="preserve">LISTE     </t>
    </r>
    <r>
      <rPr>
        <i val="true"/>
        <sz val="10"/>
        <rFont val="Arial"/>
        <family val="2"/>
      </rPr>
      <t xml:space="preserve">rec / faciès</t>
    </r>
  </si>
  <si>
    <t xml:space="preserve">Détail du calcul IBMR (non imprimable, non exporté)</t>
  </si>
  <si>
    <t xml:space="preserve">ATTENTION : écart entre rec. par grp (0,2755 %) et</t>
  </si>
  <si>
    <t xml:space="preserve">rec. pondéré</t>
  </si>
  <si>
    <t xml:space="preserve">voir aussi colonne BB</t>
  </si>
  <si>
    <t xml:space="preserve"> rec. par taxa (0,1425 %) supérieur à 20 % !</t>
  </si>
  <si>
    <t xml:space="preserve">CODES</t>
  </si>
  <si>
    <t xml:space="preserve">%</t>
  </si>
  <si>
    <t xml:space="preserve">% sta.</t>
  </si>
  <si>
    <t xml:space="preserve">grp</t>
  </si>
  <si>
    <t xml:space="preserve">Csi</t>
  </si>
  <si>
    <t xml:space="preserve">Ei</t>
  </si>
  <si>
    <t xml:space="preserve">    noms</t>
  </si>
  <si>
    <t xml:space="preserve">cd_sandre</t>
  </si>
  <si>
    <t xml:space="preserve">r. station</t>
  </si>
  <si>
    <t xml:space="preserve">cl. rec.</t>
  </si>
  <si>
    <t xml:space="preserve">KixCsi</t>
  </si>
  <si>
    <t xml:space="preserve">Ei x Ki x Csi</t>
  </si>
  <si>
    <t xml:space="preserve">Ei x Ki</t>
  </si>
  <si>
    <t xml:space="preserve">vérif rec</t>
  </si>
  <si>
    <t xml:space="preserve">code taxa</t>
  </si>
  <si>
    <t xml:space="preserve">index ligne</t>
  </si>
  <si>
    <t xml:space="preserve">Confer</t>
  </si>
  <si>
    <t xml:space="preserve">Nouveaux taxa hors liste de référence</t>
  </si>
  <si>
    <t xml:space="preserve">cd_sandre du nouveau taxon</t>
  </si>
  <si>
    <t xml:space="preserve">BATSPX</t>
  </si>
  <si>
    <t xml:space="preserve">DIASPX</t>
  </si>
  <si>
    <t xml:space="preserve">OEDSPX</t>
  </si>
  <si>
    <t xml:space="preserve">TOYSPX</t>
  </si>
  <si>
    <t xml:space="preserve">CRAFIL</t>
  </si>
  <si>
    <t xml:space="preserve">GLYFLU</t>
  </si>
  <si>
    <t xml:space="preserve">LYSVUL</t>
  </si>
  <si>
    <t xml:space="preserve">PHRAUS</t>
  </si>
  <si>
    <t xml:space="preserve">MOLCAE</t>
  </si>
  <si>
    <t xml:space="preserve">newcod</t>
  </si>
  <si>
    <t xml:space="preserve">Petasites albus</t>
  </si>
  <si>
    <t xml:space="preserve">Fraxinus exelsior</t>
  </si>
  <si>
    <t xml:space="preserve">Epilobum hirsutum</t>
  </si>
  <si>
    <t xml:space="preserve">Populus nigra</t>
  </si>
  <si>
    <t xml:space="preserve">Salix eleagnos</t>
  </si>
  <si>
    <t xml:space="preserve">Salix purpurea</t>
  </si>
  <si>
    <t xml:space="preserve">Ligne de préparation à l'exportation du récapitulatif des résultats. Non imprimable</t>
  </si>
  <si>
    <t xml:space="preserve">ROBUSTESSE</t>
  </si>
  <si>
    <t xml:space="preserve">rech. Max KixCsi</t>
  </si>
  <si>
    <t xml:space="preserve">rech. max EixKixCSi</t>
  </si>
  <si>
    <t xml:space="preserve">rech. max EixKi</t>
  </si>
  <si>
    <t xml:space="preserve">new IBMR</t>
  </si>
  <si>
    <t xml:space="preserve">code taxon à supp.</t>
  </si>
  <si>
    <t xml:space="preserve">index ligne corresp.</t>
  </si>
  <si>
    <t xml:space="preserve">taxon supp.</t>
  </si>
</sst>
</file>

<file path=xl/styles.xml><?xml version="1.0" encoding="utf-8"?>
<styleSheet xmlns="http://schemas.openxmlformats.org/spreadsheetml/2006/main">
  <numFmts count="9">
    <numFmt numFmtId="164" formatCode="General"/>
    <numFmt numFmtId="165" formatCode="@"/>
    <numFmt numFmtId="166" formatCode="[$-40C]dd\-mmm\-yy"/>
    <numFmt numFmtId="167" formatCode="0.00"/>
    <numFmt numFmtId="168" formatCode="General"/>
    <numFmt numFmtId="169" formatCode="_-* #,##0.00\ _F_-;\-* #,##0.00\ _F_-;_-* \-??\ _F_-;_-@_-"/>
    <numFmt numFmtId="170" formatCode="0.0"/>
    <numFmt numFmtId="171" formatCode="_-* #,##0\ _F_-;\-* #,##0\ _F_-;_-* &quot;- &quot;_F_-;_-@_-"/>
    <numFmt numFmtId="172" formatCode="0"/>
  </numFmts>
  <fonts count="32">
    <font>
      <sz val="10"/>
      <name val="Arial"/>
      <family val="2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i val="true"/>
      <sz val="11"/>
      <color rgb="FFFFFFFF"/>
      <name val="Arial"/>
      <family val="2"/>
    </font>
    <font>
      <b val="true"/>
      <sz val="11"/>
      <color rgb="FFFFFFFF"/>
      <name val="Arial"/>
      <family val="2"/>
    </font>
    <font>
      <i val="true"/>
      <sz val="8"/>
      <color rgb="FFFFFFFF"/>
      <name val="Arial"/>
      <family val="2"/>
    </font>
    <font>
      <sz val="8"/>
      <color rgb="FF0000FF"/>
      <name val="Arial"/>
      <family val="2"/>
    </font>
    <font>
      <b val="true"/>
      <sz val="10"/>
      <name val="Arial"/>
      <family val="2"/>
    </font>
    <font>
      <i val="true"/>
      <sz val="8"/>
      <name val="Arial"/>
      <family val="2"/>
    </font>
    <font>
      <b val="true"/>
      <sz val="8"/>
      <name val="Arial"/>
      <family val="2"/>
    </font>
    <font>
      <b val="true"/>
      <i val="true"/>
      <sz val="10"/>
      <color rgb="FF808080"/>
      <name val="Arial"/>
      <family val="2"/>
    </font>
    <font>
      <b val="true"/>
      <i val="true"/>
      <sz val="10"/>
      <name val="Arial"/>
      <family val="2"/>
    </font>
    <font>
      <b val="true"/>
      <i val="true"/>
      <sz val="11"/>
      <name val="Arial"/>
      <family val="2"/>
    </font>
    <font>
      <b val="true"/>
      <sz val="11"/>
      <name val="Arial"/>
      <family val="2"/>
    </font>
    <font>
      <i val="true"/>
      <sz val="10"/>
      <name val="Arial"/>
      <family val="2"/>
    </font>
    <font>
      <b val="true"/>
      <sz val="10"/>
      <color rgb="FFFFFFFF"/>
      <name val="Arial"/>
      <family val="2"/>
    </font>
    <font>
      <b val="true"/>
      <i val="true"/>
      <sz val="10"/>
      <color rgb="FF000000"/>
      <name val="Arial"/>
      <family val="2"/>
    </font>
    <font>
      <b val="true"/>
      <i val="true"/>
      <sz val="10"/>
      <color rgb="FFFFFFFF"/>
      <name val="Arial"/>
      <family val="2"/>
    </font>
    <font>
      <sz val="10"/>
      <color rgb="FF000000"/>
      <name val="Arial"/>
      <family val="2"/>
    </font>
    <font>
      <b val="true"/>
      <i val="true"/>
      <sz val="12"/>
      <color rgb="FFFFFFFF"/>
      <name val="Arial"/>
      <family val="2"/>
    </font>
    <font>
      <b val="true"/>
      <sz val="9"/>
      <name val="Arial"/>
      <family val="2"/>
    </font>
    <font>
      <b val="true"/>
      <i val="true"/>
      <sz val="9"/>
      <name val="Arial"/>
      <family val="2"/>
    </font>
    <font>
      <i val="true"/>
      <sz val="9"/>
      <name val="Arial"/>
      <family val="2"/>
    </font>
    <font>
      <sz val="9"/>
      <name val="Arial"/>
      <family val="2"/>
    </font>
    <font>
      <i val="true"/>
      <sz val="10"/>
      <color rgb="FF000000"/>
      <name val="Arial"/>
      <family val="2"/>
    </font>
    <font>
      <sz val="8"/>
      <name val="Arial"/>
      <family val="2"/>
    </font>
    <font>
      <b val="true"/>
      <i val="true"/>
      <sz val="10"/>
      <color rgb="FFFF0000"/>
      <name val="Arial"/>
      <family val="2"/>
    </font>
    <font>
      <sz val="10"/>
      <color rgb="FFFF0000"/>
      <name val="Arial"/>
      <family val="2"/>
    </font>
    <font>
      <b val="true"/>
      <sz val="10"/>
      <color rgb="FFFF0000"/>
      <name val="Arial"/>
      <family val="2"/>
    </font>
    <font>
      <sz val="7"/>
      <name val="Arial"/>
      <family val="2"/>
    </font>
    <font>
      <sz val="8"/>
      <color rgb="FF000000"/>
      <name val="Tahoma"/>
      <family val="2"/>
    </font>
  </fonts>
  <fills count="13">
    <fill>
      <patternFill patternType="none"/>
    </fill>
    <fill>
      <patternFill patternType="gray125"/>
    </fill>
    <fill>
      <patternFill patternType="solid">
        <fgColor rgb="FF0000FF"/>
        <bgColor rgb="FF0000FF"/>
      </patternFill>
    </fill>
    <fill>
      <patternFill patternType="solid">
        <fgColor rgb="FFFF0000"/>
        <bgColor rgb="FF993300"/>
      </patternFill>
    </fill>
    <fill>
      <patternFill patternType="solid">
        <fgColor rgb="FFFFFFFF"/>
        <bgColor rgb="FFFFFFCC"/>
      </patternFill>
    </fill>
    <fill>
      <patternFill patternType="solid">
        <fgColor rgb="FFFF9900"/>
        <bgColor rgb="FFFFCC00"/>
      </patternFill>
    </fill>
    <fill>
      <patternFill patternType="solid">
        <fgColor rgb="FFCCFFFF"/>
        <bgColor rgb="FFCCFFFF"/>
      </patternFill>
    </fill>
    <fill>
      <patternFill patternType="solid">
        <fgColor rgb="FFC0C0C0"/>
        <bgColor rgb="FFCCCCFF"/>
      </patternFill>
    </fill>
    <fill>
      <patternFill patternType="solid">
        <fgColor rgb="FFCCFFCC"/>
        <bgColor rgb="FFCCFFFF"/>
      </patternFill>
    </fill>
    <fill>
      <patternFill patternType="solid">
        <fgColor rgb="FFFFFF99"/>
        <bgColor rgb="FFFFFFCC"/>
      </patternFill>
    </fill>
    <fill>
      <patternFill patternType="solid">
        <fgColor rgb="FF99CC00"/>
        <bgColor rgb="FFFFCC00"/>
      </patternFill>
    </fill>
    <fill>
      <patternFill patternType="solid">
        <fgColor rgb="FFFFFF00"/>
        <bgColor rgb="FFFFFF00"/>
      </patternFill>
    </fill>
    <fill>
      <patternFill patternType="solid">
        <fgColor rgb="FFFF99CC"/>
        <bgColor rgb="FFFF8080"/>
      </patternFill>
    </fill>
  </fills>
  <borders count="66">
    <border diagonalUp="false" diagonalDown="false">
      <left/>
      <right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 style="thick">
        <color rgb="FFC0C0C0"/>
      </left>
      <right/>
      <top style="thick">
        <color rgb="FFC0C0C0"/>
      </top>
      <bottom/>
      <diagonal/>
    </border>
    <border diagonalUp="false" diagonalDown="false">
      <left/>
      <right style="thick">
        <color rgb="FFC0C0C0"/>
      </right>
      <top style="thick">
        <color rgb="FFC0C0C0"/>
      </top>
      <bottom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ck">
        <color rgb="FFC0C0C0"/>
      </left>
      <right/>
      <top/>
      <bottom/>
      <diagonal/>
    </border>
    <border diagonalUp="false" diagonalDown="false">
      <left/>
      <right style="thick">
        <color rgb="FFC0C0C0"/>
      </right>
      <top/>
      <bottom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/>
      <top style="thin"/>
      <bottom style="medium">
        <color rgb="FFFF0000"/>
      </bottom>
      <diagonal/>
    </border>
    <border diagonalUp="false" diagonalDown="false">
      <left/>
      <right/>
      <top style="thin"/>
      <bottom style="medium">
        <color rgb="FFFF0000"/>
      </bottom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medium">
        <color rgb="FFFF0000"/>
      </left>
      <right/>
      <top style="medium">
        <color rgb="FFFF0000"/>
      </top>
      <bottom/>
      <diagonal/>
    </border>
    <border diagonalUp="false" diagonalDown="false">
      <left/>
      <right/>
      <top style="medium">
        <color rgb="FFFF0000"/>
      </top>
      <bottom style="thin">
        <color rgb="FFFF0000"/>
      </bottom>
      <diagonal/>
    </border>
    <border diagonalUp="false" diagonalDown="false">
      <left/>
      <right/>
      <top style="medium">
        <color rgb="FFFF0000"/>
      </top>
      <bottom/>
      <diagonal/>
    </border>
    <border diagonalUp="false" diagonalDown="false">
      <left style="medium">
        <color rgb="FFFF0000"/>
      </left>
      <right/>
      <top/>
      <bottom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medium">
        <color rgb="FFFF0000"/>
      </left>
      <right/>
      <top style="thin">
        <color rgb="FFFF0000"/>
      </top>
      <bottom/>
      <diagonal/>
    </border>
    <border diagonalUp="false" diagonalDown="false">
      <left/>
      <right/>
      <top style="thin">
        <color rgb="FFFF0000"/>
      </top>
      <bottom/>
      <diagonal/>
    </border>
    <border diagonalUp="false" diagonalDown="false">
      <left style="medium">
        <color rgb="FFFF0000"/>
      </left>
      <right/>
      <top style="medium">
        <color rgb="FFFF0000"/>
      </top>
      <bottom style="thin">
        <color rgb="FFFF0000"/>
      </bottom>
      <diagonal/>
    </border>
    <border diagonalUp="false" diagonalDown="false">
      <left/>
      <right style="double">
        <color rgb="FFFF0000"/>
      </right>
      <top style="medium">
        <color rgb="FFFF0000"/>
      </top>
      <bottom style="thin">
        <color rgb="FFFF0000"/>
      </bottom>
      <diagonal/>
    </border>
    <border diagonalUp="false" diagonalDown="false">
      <left/>
      <right style="thin"/>
      <top/>
      <bottom style="thin"/>
      <diagonal/>
    </border>
    <border diagonalUp="false" diagonalDown="false">
      <left style="medium">
        <color rgb="FFFF0000"/>
      </left>
      <right/>
      <top/>
      <bottom style="medium">
        <color rgb="FFFF0000"/>
      </bottom>
      <diagonal/>
    </border>
    <border diagonalUp="false" diagonalDown="false">
      <left/>
      <right/>
      <top/>
      <bottom style="medium">
        <color rgb="FFFF0000"/>
      </bottom>
      <diagonal/>
    </border>
    <border diagonalUp="false" diagonalDown="false">
      <left style="medium">
        <color rgb="FFFF0000"/>
      </left>
      <right/>
      <top style="thin">
        <color rgb="FFFF0000"/>
      </top>
      <bottom style="medium">
        <color rgb="FFFF0000"/>
      </bottom>
      <diagonal/>
    </border>
    <border diagonalUp="false" diagonalDown="false">
      <left/>
      <right style="double">
        <color rgb="FFFF0000"/>
      </right>
      <top/>
      <bottom style="medium">
        <color rgb="FFFF0000"/>
      </bottom>
      <diagonal/>
    </border>
    <border diagonalUp="false" diagonalDown="false">
      <left/>
      <right/>
      <top style="thin">
        <color rgb="FFFF0000"/>
      </top>
      <bottom style="medium">
        <color rgb="FFFF0000"/>
      </bottom>
      <diagonal/>
    </border>
    <border diagonalUp="false" diagonalDown="false">
      <left style="thin"/>
      <right/>
      <top/>
      <bottom style="thin"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ck">
        <color rgb="FFC0C0C0"/>
      </left>
      <right/>
      <top/>
      <bottom style="thick">
        <color rgb="FFC0C0C0"/>
      </bottom>
      <diagonal/>
    </border>
    <border diagonalUp="false" diagonalDown="false">
      <left/>
      <right style="thick">
        <color rgb="FFC0C0C0"/>
      </right>
      <top/>
      <bottom style="thick">
        <color rgb="FFC0C0C0"/>
      </bottom>
      <diagonal/>
    </border>
    <border diagonalUp="false" diagonalDown="false">
      <left style="medium">
        <color rgb="FFFF0000"/>
      </left>
      <right/>
      <top style="thin"/>
      <bottom style="thin"/>
      <diagonal/>
    </border>
    <border diagonalUp="false" diagonalDown="false">
      <left style="thin"/>
      <right style="medium"/>
      <top style="thin"/>
      <bottom style="hair"/>
      <diagonal/>
    </border>
    <border diagonalUp="false" diagonalDown="false">
      <left style="medium"/>
      <right style="thin"/>
      <top style="thin"/>
      <bottom style="hair"/>
      <diagonal/>
    </border>
    <border diagonalUp="false" diagonalDown="false">
      <left style="thin"/>
      <right style="thin"/>
      <top style="thin"/>
      <bottom style="hair"/>
      <diagonal/>
    </border>
    <border diagonalUp="false" diagonalDown="false">
      <left style="medium">
        <color rgb="FFFF0000"/>
      </left>
      <right/>
      <top style="thin"/>
      <bottom/>
      <diagonal/>
    </border>
    <border diagonalUp="false" diagonalDown="false">
      <left style="thin"/>
      <right style="medium"/>
      <top style="hair"/>
      <bottom style="hair"/>
      <diagonal/>
    </border>
    <border diagonalUp="false" diagonalDown="false">
      <left style="medium"/>
      <right style="thin"/>
      <top style="hair"/>
      <bottom style="hair"/>
      <diagonal/>
    </border>
    <border diagonalUp="false" diagonalDown="false">
      <left style="thin"/>
      <right style="thin"/>
      <top style="hair"/>
      <bottom style="hair"/>
      <diagonal/>
    </border>
    <border diagonalUp="false" diagonalDown="false">
      <left style="thin"/>
      <right/>
      <top style="thin"/>
      <bottom/>
      <diagonal/>
    </border>
    <border diagonalUp="false" diagonalDown="false">
      <left style="thin"/>
      <right/>
      <top/>
      <bottom style="hair"/>
      <diagonal/>
    </border>
    <border diagonalUp="false" diagonalDown="false">
      <left/>
      <right/>
      <top/>
      <bottom style="hair"/>
      <diagonal/>
    </border>
    <border diagonalUp="false" diagonalDown="false">
      <left style="thin"/>
      <right style="medium"/>
      <top style="hair"/>
      <bottom/>
      <diagonal/>
    </border>
    <border diagonalUp="false" diagonalDown="false">
      <left style="medium"/>
      <right style="thin"/>
      <top style="hair"/>
      <bottom/>
      <diagonal/>
    </border>
    <border diagonalUp="false" diagonalDown="false">
      <left style="thin"/>
      <right style="thin"/>
      <top style="hair"/>
      <bottom/>
      <diagonal/>
    </border>
    <border diagonalUp="false" diagonalDown="false">
      <left style="thin"/>
      <right style="medium"/>
      <top style="hair"/>
      <bottom style="thin"/>
      <diagonal/>
    </border>
    <border diagonalUp="false" diagonalDown="false">
      <left style="medium"/>
      <right style="thin"/>
      <top style="hair"/>
      <bottom style="thin"/>
      <diagonal/>
    </border>
    <border diagonalUp="false" diagonalDown="false">
      <left style="thin"/>
      <right style="thin"/>
      <top style="hair"/>
      <bottom style="thin"/>
      <diagonal/>
    </border>
    <border diagonalUp="false" diagonalDown="false">
      <left/>
      <right style="thin"/>
      <top/>
      <bottom style="medium">
        <color rgb="FFFF0000"/>
      </bottom>
      <diagonal/>
    </border>
    <border diagonalUp="false" diagonalDown="false">
      <left style="thin"/>
      <right/>
      <top/>
      <bottom style="medium">
        <color rgb="FFFF0000"/>
      </bottom>
      <diagonal/>
    </border>
    <border diagonalUp="false" diagonalDown="false">
      <left/>
      <right style="thin"/>
      <top style="thin"/>
      <bottom style="hair"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medium"/>
      <top/>
      <bottom style="hair"/>
      <diagonal/>
    </border>
    <border diagonalUp="false" diagonalDown="false">
      <left style="thin"/>
      <right/>
      <top style="thin"/>
      <bottom style="hair"/>
      <diagonal/>
    </border>
    <border diagonalUp="false" diagonalDown="false">
      <left/>
      <right/>
      <top style="thin"/>
      <bottom style="hair"/>
      <diagonal/>
    </border>
    <border diagonalUp="false" diagonalDown="false">
      <left/>
      <right/>
      <top style="hair"/>
      <bottom style="hair"/>
      <diagonal/>
    </border>
    <border diagonalUp="false" diagonalDown="false">
      <left/>
      <right style="thin"/>
      <top style="hair"/>
      <bottom style="hair"/>
      <diagonal/>
    </border>
    <border diagonalUp="false" diagonalDown="false">
      <left style="thin"/>
      <right/>
      <top style="hair"/>
      <bottom style="hair"/>
      <diagonal/>
    </border>
    <border diagonalUp="false" diagonalDown="false">
      <left/>
      <right style="thin"/>
      <top style="hair"/>
      <bottom style="thin"/>
      <diagonal/>
    </border>
    <border diagonalUp="false" diagonalDown="false">
      <left style="thin"/>
      <right/>
      <top style="hair"/>
      <bottom style="thin"/>
      <diagonal/>
    </border>
    <border diagonalUp="false" diagonalDown="false">
      <left/>
      <right/>
      <top style="hair"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262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4" fillId="2" borderId="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2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5" fillId="2" borderId="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0" borderId="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6" fillId="2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6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7" fillId="5" borderId="5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8" fillId="6" borderId="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6" borderId="6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8" fillId="6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9" fillId="3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0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9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8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0" fillId="2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6" fillId="2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0" fillId="5" borderId="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8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8" fillId="6" borderId="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8" fillId="6" borderId="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6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5" fontId="8" fillId="6" borderId="1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8" fillId="6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8" fillId="6" borderId="10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6" borderId="11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8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6" fontId="8" fillId="6" borderId="1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7" borderId="1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7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1" fillId="8" borderId="1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8" borderId="1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4" borderId="1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7" fillId="5" borderId="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9" borderId="1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2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8" borderId="2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8" borderId="2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3" fillId="8" borderId="2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4" fillId="10" borderId="2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7" fontId="14" fillId="10" borderId="24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15" fillId="11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0" fillId="11" borderId="15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7" fontId="15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8" fillId="6" borderId="2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2" fillId="8" borderId="2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8" borderId="2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2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10" borderId="28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10" borderId="29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7" fillId="11" borderId="3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18" fillId="4" borderId="17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19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6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8" fillId="7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8" fillId="7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0" fillId="8" borderId="0" xfId="0" applyFont="true" applyBorder="true" applyAlignment="true" applyProtection="true">
      <alignment horizontal="center" vertical="bottom" textRotation="90" wrapText="false" indent="0" shrinkToFit="false"/>
      <protection locked="true" hidden="true"/>
    </xf>
    <xf numFmtId="164" fontId="15" fillId="8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1" fillId="8" borderId="3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2" fillId="8" borderId="13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2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8" fillId="9" borderId="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5" fillId="7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5" fillId="7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0" fillId="3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23" fillId="8" borderId="32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9" fontId="0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9" fontId="0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8" fillId="6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8" fillId="6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8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24" fillId="7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0" fontId="24" fillId="7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8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0" fillId="8" borderId="3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5" borderId="3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3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5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12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0" fillId="12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0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3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2" fillId="8" borderId="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0" fillId="8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3" fillId="8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0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1" fontId="0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5" fillId="9" borderId="3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12" borderId="3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0" fillId="12" borderId="3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26" fillId="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0" fontId="26" fillId="7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8" borderId="4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0" fillId="8" borderId="3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5" fillId="9" borderId="4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12" borderId="4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0" fillId="12" borderId="4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26" fillId="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0" fillId="8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1" fillId="8" borderId="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2" fillId="8" borderId="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2" fillId="8" borderId="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2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5" fillId="8" borderId="44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0" fillId="8" borderId="9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0" fillId="8" borderId="9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1" fontId="0" fillId="4" borderId="17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5" fillId="8" borderId="45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0" fillId="8" borderId="46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0" fillId="8" borderId="46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5" fillId="9" borderId="4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12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0" fillId="12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5" fillId="8" borderId="32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0" fillId="8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0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0" fontId="0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26" fillId="7" borderId="9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7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15" fillId="9" borderId="5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12" borderId="5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0" fillId="12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12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4" borderId="1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7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27" fillId="7" borderId="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7" fillId="7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5" fillId="7" borderId="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28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19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0" fillId="9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15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2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5" fillId="8" borderId="2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8" fillId="8" borderId="2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8" fillId="8" borderId="5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8" borderId="5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2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8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0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3" borderId="4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2" fillId="3" borderId="4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26" fillId="9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8" fillId="9" borderId="4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8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5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5" fillId="9" borderId="1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5" fillId="4" borderId="3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2" fillId="3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5" fillId="9" borderId="18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7" fontId="0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19" fillId="3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8" fillId="9" borderId="2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7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70" fontId="0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9" fillId="9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9" fillId="9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9" fillId="4" borderId="3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19" fillId="9" borderId="1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19" fillId="9" borderId="5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0" fillId="9" borderId="5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0" fillId="9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0" fillId="9" borderId="4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1" fillId="9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2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4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0" fillId="3" borderId="9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6" borderId="57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6" borderId="55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6" borderId="39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0" fillId="3" borderId="3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0" fillId="9" borderId="58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26" fillId="7" borderId="58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0" fillId="3" borderId="5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10" fillId="9" borderId="5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10" fillId="9" borderId="4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7" borderId="6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7" borderId="59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19" fillId="7" borderId="61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0" fillId="3" borderId="32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9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12" xfId="0" applyFont="fals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5" fillId="6" borderId="1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6" borderId="4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6" borderId="6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6" borderId="4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0" fillId="3" borderId="4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0" fillId="9" borderId="45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26" fillId="7" borderId="6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10" fillId="9" borderId="6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7" borderId="6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0" fillId="3" borderId="3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2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0" fillId="9" borderId="6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7" fillId="0" borderId="0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0" fillId="7" borderId="6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8" fontId="19" fillId="7" borderId="6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5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6" borderId="6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6" borderId="5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0" fillId="3" borderId="5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0" fillId="9" borderId="64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26" fillId="7" borderId="64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10" fillId="9" borderId="6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7" borderId="65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8" fontId="19" fillId="7" borderId="63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29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5" fillId="3" borderId="3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3" borderId="9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4" fillId="0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0" fillId="0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3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6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2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7" fontId="8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dxfs count="26">
    <dxf>
      <font>
        <name val="Arial"/>
        <family val="2"/>
        <color rgb="FFFF0000"/>
      </font>
    </dxf>
    <dxf>
      <font>
        <name val="Arial"/>
        <family val="2"/>
        <color rgb="FFC0C0C0"/>
      </font>
    </dxf>
    <dxf>
      <font>
        <name val="Arial"/>
        <family val="2"/>
        <color rgb="FFFF0000"/>
      </font>
    </dxf>
    <dxf>
      <font>
        <name val="Arial"/>
        <family val="2"/>
        <b val="0"/>
        <i val="0"/>
        <color rgb="FF339966"/>
      </font>
    </dxf>
    <dxf>
      <font>
        <name val="Arial"/>
        <family val="2"/>
        <color rgb="FF808080"/>
      </font>
    </dxf>
    <dxf>
      <font>
        <name val="Arial"/>
        <family val="2"/>
        <color rgb="FF339966"/>
      </font>
    </dxf>
    <dxf>
      <font>
        <name val="Arial"/>
        <family val="2"/>
        <color rgb="FF808080"/>
      </font>
    </dxf>
    <dxf>
      <font>
        <name val="Arial"/>
        <family val="2"/>
        <color rgb="FFFF000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FF0000"/>
      </font>
      <fill>
        <patternFill>
          <bgColor rgb="FF969696"/>
        </patternFill>
      </fill>
    </dxf>
    <dxf>
      <font>
        <name val="Arial"/>
        <family val="2"/>
        <color rgb="FF339966"/>
      </font>
    </dxf>
    <dxf>
      <font>
        <name val="Arial"/>
        <family val="2"/>
        <color rgb="FF808080"/>
      </font>
    </dxf>
    <dxf>
      <font>
        <name val="Arial"/>
        <family val="2"/>
        <color rgb="FFFF0000"/>
      </font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externalLink" Target="externalLinks/externalLink1.xml"/><Relationship Id="rId5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22</xdr:col>
      <xdr:colOff>10800</xdr:colOff>
      <xdr:row>6</xdr:row>
      <xdr:rowOff>19080</xdr:rowOff>
    </xdr:from>
    <xdr:to>
      <xdr:col>22</xdr:col>
      <xdr:colOff>1732320</xdr:colOff>
      <xdr:row>9</xdr:row>
      <xdr:rowOff>3960</xdr:rowOff>
    </xdr:to>
    <xdr:grpSp>
      <xdr:nvGrpSpPr>
        <xdr:cNvPr id="0" name="Group 25"/>
        <xdr:cNvGrpSpPr/>
      </xdr:nvGrpSpPr>
      <xdr:grpSpPr>
        <a:xfrm>
          <a:off x="8177400" y="1076400"/>
          <a:ext cx="1721520" cy="480240"/>
          <a:chOff x="8177400" y="1076400"/>
          <a:chExt cx="1721520" cy="480240"/>
        </a:xfrm>
      </xdr:grpSpPr>
    </xdr:grpSp>
    <xdr:clientData/>
  </xdr:twoCellAnchor>
  <xdr:twoCellAnchor editAs="oneCell">
    <xdr:from>
      <xdr:col>22</xdr:col>
      <xdr:colOff>10800</xdr:colOff>
      <xdr:row>0</xdr:row>
      <xdr:rowOff>9360</xdr:rowOff>
    </xdr:from>
    <xdr:to>
      <xdr:col>22</xdr:col>
      <xdr:colOff>1752840</xdr:colOff>
      <xdr:row>1</xdr:row>
      <xdr:rowOff>66240</xdr:rowOff>
    </xdr:to>
    <xdr:clientData/>
  </xdr:twoCellAnchor>
  <xdr:twoCellAnchor editAs="oneCell">
    <xdr:from>
      <xdr:col>22</xdr:col>
      <xdr:colOff>10800</xdr:colOff>
      <xdr:row>1</xdr:row>
      <xdr:rowOff>56880</xdr:rowOff>
    </xdr:from>
    <xdr:to>
      <xdr:col>22</xdr:col>
      <xdr:colOff>1752840</xdr:colOff>
      <xdr:row>2</xdr:row>
      <xdr:rowOff>133560</xdr:rowOff>
    </xdr:to>
    <xdr:clientData/>
  </xdr:twoCellAnchor>
  <xdr:twoCellAnchor editAs="oneCell">
    <xdr:from>
      <xdr:col>23</xdr:col>
      <xdr:colOff>81000</xdr:colOff>
      <xdr:row>0</xdr:row>
      <xdr:rowOff>38160</xdr:rowOff>
    </xdr:from>
    <xdr:to>
      <xdr:col>23</xdr:col>
      <xdr:colOff>1831680</xdr:colOff>
      <xdr:row>2</xdr:row>
      <xdr:rowOff>109440</xdr:rowOff>
    </xdr:to>
    <xdr:grpSp>
      <xdr:nvGrpSpPr>
        <xdr:cNvPr id="1" name="Group 32"/>
        <xdr:cNvGrpSpPr/>
      </xdr:nvGrpSpPr>
      <xdr:grpSpPr>
        <a:xfrm>
          <a:off x="10038960" y="38160"/>
          <a:ext cx="1750680" cy="433080"/>
          <a:chOff x="10038960" y="38160"/>
          <a:chExt cx="1750680" cy="433080"/>
        </a:xfrm>
      </xdr:grpSpPr>
    </xdr:grpSp>
    <xdr:clientData/>
  </xdr:twoCellAnchor>
  <xdr:twoCellAnchor editAs="oneCell">
    <xdr:from>
      <xdr:col>23</xdr:col>
      <xdr:colOff>81000</xdr:colOff>
      <xdr:row>3</xdr:row>
      <xdr:rowOff>0</xdr:rowOff>
    </xdr:from>
    <xdr:to>
      <xdr:col>23</xdr:col>
      <xdr:colOff>1831680</xdr:colOff>
      <xdr:row>8</xdr:row>
      <xdr:rowOff>71280</xdr:rowOff>
    </xdr:to>
    <xdr:grpSp>
      <xdr:nvGrpSpPr>
        <xdr:cNvPr id="2" name="Group 38"/>
        <xdr:cNvGrpSpPr/>
      </xdr:nvGrpSpPr>
      <xdr:grpSpPr>
        <a:xfrm>
          <a:off x="10038960" y="533520"/>
          <a:ext cx="1750680" cy="918720"/>
          <a:chOff x="10038960" y="533520"/>
          <a:chExt cx="1750680" cy="918720"/>
        </a:xfrm>
      </xdr:grpSpPr>
    </xdr:grpSp>
    <xdr:clientData/>
  </xdr:twoCellAnchor>
  <xdr:twoCellAnchor editAs="oneCell">
    <xdr:from>
      <xdr:col>22</xdr:col>
      <xdr:colOff>986760</xdr:colOff>
      <xdr:row>61</xdr:row>
      <xdr:rowOff>66240</xdr:rowOff>
    </xdr:from>
    <xdr:to>
      <xdr:col>23</xdr:col>
      <xdr:colOff>867240</xdr:colOff>
      <xdr:row>62</xdr:row>
      <xdr:rowOff>152280</xdr:rowOff>
    </xdr:to>
    <xdr:clientData/>
  </xdr:twoCellAnchor>
  <xdr:twoCellAnchor editAs="oneCell">
    <xdr:from>
      <xdr:col>22</xdr:col>
      <xdr:colOff>10800</xdr:colOff>
      <xdr:row>2</xdr:row>
      <xdr:rowOff>124200</xdr:rowOff>
    </xdr:from>
    <xdr:to>
      <xdr:col>22</xdr:col>
      <xdr:colOff>1752840</xdr:colOff>
      <xdr:row>4</xdr:row>
      <xdr:rowOff>28080</xdr:rowOff>
    </xdr:to>
    <xdr:clientData/>
  </xdr:twoCellAnchor>
  <xdr:twoCellAnchor editAs="oneCell">
    <xdr:from>
      <xdr:col>22</xdr:col>
      <xdr:colOff>10800</xdr:colOff>
      <xdr:row>4</xdr:row>
      <xdr:rowOff>19080</xdr:rowOff>
    </xdr:from>
    <xdr:to>
      <xdr:col>22</xdr:col>
      <xdr:colOff>1752840</xdr:colOff>
      <xdr:row>5</xdr:row>
      <xdr:rowOff>85680</xdr:rowOff>
    </xdr:to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12001_DROMEC_20-06-12_IBMR_LF.xls" TargetMode="External"/>
</Relationships>
</file>

<file path=xl/externalLinks/externalLink1.xml><?xml version="1.0" encoding="UTF-8" standalone="yes"?>
<externalLink xmlns="http://schemas.openxmlformats.org/spreadsheetml/2006/main"><externalBook xmlns:r="http://schemas.openxmlformats.org/officeDocument/2006/relationships" r:id="rId1"><sheetNames><sheetName val="accueil"/><sheetName val="liste reference"/><sheetName val="Récap."/><sheetName val="Macro1"/><sheetName val="notice"/><sheetName val="Identification"/><sheetName val="Saisie_LF"/><sheetName val="Liste_Taxa"/><sheetName val="Mode_emploi"/><sheetName val="modele"/><sheetName val="liste codes réf"/></sheetNames><sheetDataSet><sheetData sheetId="0"></sheetData><sheetData sheetId="1"><row r="1"><cell r="A1" t="str"><v>LISTE DES TAXA AQUATIQUES POTENTIELLEMENT RENCONTRES EN FRANCE</v></cell></row><row r="1"><cell r="E1" t="str"><v>nom / code recherché ?</v></cell></row><row r="2"><cell r="A2" t="str"><v>notes spécifiques et coefficients de sténoécie                                      </v></cell></row><row r="3"><cell r="B3" t="str"><v>version 2.6 - février 212</v></cell></row><row r="3"><cell r="D3"><v>2</v></cell></row><row r="4"><cell r="B4" t="str"><v>Conforme à la norme NF T9-395 (octobre 23)</v></cell></row><row r="5"><cell r="A5" t="str"><v>CODE</v></cell><cell r="B5" t="str"><v>NOM</v></cell><cell r="C5" t="str"><v>cote spéc.</v></cell><cell r="D5" t="str"><v>coef. Sténo.</v></cell><cell r="E5" t="str"><v>NOM D'AUTEUR</v></cell><cell r="F5" t="str"><v>SYNONYME 1</v></cell><cell r="G5" t="str"><v>SYNONYME 2</v></cell><cell r="H5" t="str"><v>SYNONYME 3</v></cell><cell r="I5" t="str"><v>SYNONYME 4</v></cell><cell r="J5" t="str"><v>SYNONYME 5</v></cell><cell r="K5" t="str"><v>SYNONYME 6</v></cell><cell r="L5" t="str"><v>SYNONYME 7</v></cell><cell r="M5" t="str"><v>grp</v></cell></row><row r="5"><cell r="O5" t="str"><v> type</v></cell><cell r="P5" t="str"><v>IBMR</v></cell><cell r="Q5" t="str"><v>MONO/DICOT</v></cell></row><row r="5"><cell r="S5" t="str"><v>cd_sandre</v></cell></row><row r="6"><cell r="A6" t="str"><v>ACHPTA</v></cell><cell r="B6" t="str"><v>Achillea ptarmica</v></cell></row><row r="6"><cell r="E6" t="str"><v>      </v></cell></row><row r="6"><cell r="M6" t="str"><v>PHg</v></cell><cell r="N6"><v>9</v></cell><cell r="O6" t="str"><v>HYG</v></cell></row><row r="6"><cell r="Q6" t="str"><v>DICOT</v></cell></row><row r="6"><cell r="S6"><v>1723</v></cell></row><row r="7"><cell r="A7" t="str"><v>ACOCAL</v></cell><cell r="B7" t="str"><v>Acorus calamus</v></cell><cell r="C7"><v>7</v></cell><cell r="D7"><v>3</v></cell><cell r="E7" t="str"><v>L.      </v></cell><cell r="F7" t="str"><v>Acorus vulgaris Simonk.</v></cell></row><row r="7"><cell r="M7" t="str"><v>PHe</v></cell><cell r="N7"><v>8</v></cell><cell r="O7" t="str"><v>HEL</v></cell><cell r="P7" t="str"><v>IBMR</v></cell><cell r="Q7" t="str"><v>MONOCOT</v></cell></row><row r="7"><cell r="S7"><v>1459</v></cell></row><row r="8"><cell r="A8" t="str"><v>ACOGRA</v></cell><cell r="B8" t="str"><v>Acorus gramineus</v></cell></row><row r="8"><cell r="E8" t="str"><v>      </v></cell></row><row r="8"><cell r="M8" t="str"><v>PHe</v></cell><cell r="N8"><v>8</v></cell><cell r="O8" t="str"><v>HEL</v></cell></row><row r="8"><cell r="Q8" t="str"><v>MONOCOT</v></cell></row><row r="8"><cell r="S8"><v>19748</v></cell></row><row r="9"><cell r="A9" t="str"><v>ACOSPX</v></cell><cell r="B9" t="str"><v>Acorus sp.</v></cell></row><row r="9"><cell r="M9" t="str"><v>PHe</v></cell><cell r="N9"><v>8</v></cell><cell r="O9" t="str"><v>HEL</v></cell></row><row r="9"><cell r="S9"><v>1458</v></cell></row><row r="10"><cell r="A10" t="str"><v>ADICAP</v></cell><cell r="B10" t="str"><v>Adianthum capillus-veneris</v></cell></row><row r="10"><cell r="E10" t="str"><v>veneris L.     </v></cell></row><row r="10"><cell r="M10" t="str"><v>PTE</v></cell><cell r="N10"><v>6</v></cell></row><row r="10"><cell r="S10"><v>146</v></cell></row><row r="11"><cell r="A11" t="str"><v>AGPREP</v></cell><cell r="B11" t="str"><v>Agropyrum repens</v></cell></row><row r="11"><cell r="E11" t="str"><v>(L.) Beauv.     </v></cell></row><row r="11"><cell r="M11" t="str"><v>PHg</v></cell><cell r="N11"><v>9</v></cell><cell r="O11" t="str"><v>HYG</v></cell></row><row r="11"><cell r="Q11" t="str"><v>MONOCOT</v></cell></row><row r="11"><cell r="S11"><v>1541</v></cell></row><row r="12"><cell r="A12" t="str"><v>AGRCAN</v></cell><cell r="B12" t="str"><v>Agrostis canina</v></cell></row><row r="12"><cell r="E12" t="str"><v>L.      </v></cell></row><row r="12"><cell r="M12" t="str"><v>PHg</v></cell><cell r="N12"><v>9</v></cell><cell r="O12" t="str"><v>HYG</v></cell></row><row r="12"><cell r="Q12" t="str"><v>MONOCOT</v></cell></row><row r="12"><cell r="S12"><v>19749</v></cell></row><row r="13"><cell r="A13" t="str"><v>AGRSPX</v></cell><cell r="B13" t="str"><v>Agrostis sp.</v></cell></row><row r="13"><cell r="E13" t="str"><v>      </v></cell></row><row r="13"><cell r="M13" t="str"><v>PHg</v></cell><cell r="N13"><v>9</v></cell><cell r="O13" t="str"><v>HYG/HEL</v></cell></row><row r="13"><cell r="Q13" t="str"><v>MONOCOT</v></cell></row><row r="13"><cell r="S13"><v>1542</v></cell></row><row r="14"><cell r="A14" t="str"><v>AGRSTO</v></cell><cell r="B14" t="str"><v>Agrostis stolonifera</v></cell><cell r="C14"><v>10</v></cell><cell r="D14"><v>1</v></cell><cell r="E14" t="str"><v>L. fo. Aq.    </v></cell></row><row r="14"><cell r="M14" t="str"><v>PHe</v></cell><cell r="N14"><v>8</v></cell><cell r="O14" t="str"><v>HEL</v></cell><cell r="P14" t="str"><v>IBMR</v></cell><cell r="Q14" t="str"><v>MONOCOT</v></cell></row><row r="14"><cell r="S14"><v>1543</v></cell></row><row r="15"><cell r="A15" t="str"><v>AGRVUL</v></cell><cell r="B15" t="str"><v>Agrostis vulgaris</v></cell></row><row r="15"><cell r="E15" t="str"><v>With.      </v></cell></row><row r="15"><cell r="M15" t="str"><v>PHg</v></cell><cell r="N15"><v>9</v></cell><cell r="O15" t="str"><v>HYG</v></cell></row><row r="15"><cell r="Q15" t="str"><v>MONOCOT</v></cell></row><row r="15"><cell r="S15"><v>19751</v></cell></row><row r="16"><cell r="A16" t="str"><v>ALDVES</v></cell><cell r="B16" t="str"><v>Aldrovanda vesiculosa</v></cell></row><row r="16"><cell r="E16" t="str"><v>      </v></cell></row><row r="16"><cell r="M16" t="str"><v>PHy</v></cell><cell r="N16"><v>7</v></cell><cell r="O16" t="str"><v>HYD</v></cell></row><row r="16"><cell r="Q16" t="str"><v>DICOT</v></cell></row><row r="16"><cell r="S16"><v>19752</v></cell></row><row r="17"><cell r="A17" t="str"><v>ALIGRA</v></cell><cell r="B17" t="str"><v>Alisma gramineum</v></cell></row><row r="17"><cell r="E17" t="str"><v>Lej      </v></cell></row><row r="17"><cell r="M17" t="str"><v>PHe</v></cell><cell r="N17"><v>8</v></cell><cell r="O17" t="str"><v>HEL</v></cell></row><row r="17"><cell r="Q17" t="str"><v>MONOCOT</v></cell></row><row r="17"><cell r="S17"><v>1445</v></cell></row><row r="18"><cell r="A18" t="str"><v>ALILAN</v></cell><cell r="B18" t="str"><v>Alisma lanceolatum</v></cell><cell r="C18"><v>9</v></cell><cell r="D18"><v>2</v></cell><cell r="E18" t="str"><v>With      </v></cell><cell r="F18" t="str"><v>Alisma plantago-aquatica L. subsp. Lanceolatum (With.)</v></cell><cell r="G18" t="str"><v>Alisma stenophyllum (Ascherson & Graebner) Samuelsson</v></cell></row><row r="18"><cell r="M18" t="str"><v>PHe</v></cell><cell r="N18"><v>8</v></cell><cell r="O18" t="str"><v>HYD/HEL</v></cell><cell r="P18" t="str"><v>IBMR</v></cell><cell r="Q18" t="str"><v>MONOCOT</v></cell></row><row r="18"><cell r="S18"><v>1446</v></cell></row><row r="19"><cell r="A19" t="str"><v>ALIPLA</v></cell><cell r="B19" t="str"><v>Alisma plantago-aquatica</v></cell><cell r="C19"><v>8</v></cell><cell r="D19"><v>2</v></cell><cell r="E19" t="str"><v>L.      </v></cell><cell r="F19" t="str"><v>Alisma subcordatum Rafin.</v></cell><cell r="G19" t="str"><v>Alisma brevipes E.L.Greene</v></cell><cell r="H19" t="str"><v>Alisma cordifolium Murray</v></cell><cell r="I19" t="str"><v>Alisma plantago-aquatica subsp. michaletii Ascherson & Graebner</v></cell></row><row r="19"><cell r="M19" t="str"><v>PHe</v></cell><cell r="N19"><v>8</v></cell><cell r="O19" t="str"><v>HEL</v></cell><cell r="P19" t="str"><v>IBMR</v></cell><cell r="Q19" t="str"><v>MONOCOT</v></cell></row><row r="19"><cell r="S19"><v>1447</v></cell></row><row r="20"><cell r="A20" t="str"><v>ALISPX</v></cell><cell r="B20" t="str"><v>Alisma sp.</v></cell></row><row r="20"><cell r="E20" t="str"><v>      </v></cell></row><row r="20"><cell r="M20" t="str"><v>PHe</v></cell><cell r="N20"><v>8</v></cell><cell r="O20" t="str"><v>HEL</v></cell></row><row r="20"><cell r="Q20" t="str"><v>MONOCOT</v></cell></row><row r="20"><cell r="S20"><v>1444</v></cell></row><row r="21"><cell r="A21" t="str"><v>ALIWAH</v></cell><cell r="B21" t="str"><v>Alisma wahlenbergii</v></cell></row><row r="21"><cell r="E21" t="str"><v>      </v></cell></row><row r="21"><cell r="M21" t="str"><v>PHx</v></cell><cell r="N21"><v>1</v></cell></row><row r="21"><cell r="Q21" t="str"><v>MONOCOT</v></cell></row><row r="21"><cell r="S21"><v>19753</v></cell></row><row r="22"><cell r="A22" t="str"><v>ALOAEQ</v></cell><cell r="B22" t="str"><v>Alopecurus aequalis</v></cell></row><row r="22"><cell r="E22" t="str"><v>Sobol      </v></cell></row><row r="22"><cell r="M22" t="str"><v>PHg</v></cell><cell r="N22"><v>9</v></cell><cell r="O22" t="str"><v>HYG</v></cell></row><row r="22"><cell r="Q22" t="str"><v>MONOCOT</v></cell></row><row r="22"><cell r="S22"><v>19754</v></cell></row><row r="23"><cell r="A23" t="str"><v>ALOGEN</v></cell><cell r="B23" t="str"><v>Alopecurus geniculatus</v></cell></row><row r="23"><cell r="E23" t="str"><v>Sobolewski      </v></cell></row><row r="23"><cell r="M23" t="str"><v>PHg</v></cell><cell r="N23"><v>9</v></cell><cell r="O23" t="str"><v>HYG</v></cell></row><row r="23"><cell r="Q23" t="str"><v>MONOCOT</v></cell></row><row r="23"><cell r="S23"><v>1547</v></cell></row><row r="24"><cell r="A24" t="str"><v>ALOPRA</v></cell><cell r="B24" t="str"><v>Alopecurus pratensis</v></cell></row><row r="24"><cell r="E24" t="str"><v>L.      </v></cell></row><row r="24"><cell r="M24" t="str"><v>PHg</v></cell><cell r="N24"><v>9</v></cell><cell r="O24" t="str"><v>HYG</v></cell></row><row r="24"><cell r="Q24" t="str"><v>MONOCOT</v></cell></row><row r="24"><cell r="S24"><v>19755</v></cell></row><row r="25"><cell r="A25" t="str"><v>ALOSPX</v></cell><cell r="B25" t="str"><v>Alopecurus sp.</v></cell></row><row r="25"><cell r="E25" t="str"><v>      </v></cell></row><row r="25"><cell r="M25" t="str"><v>PHg</v></cell><cell r="N25"><v>9</v></cell><cell r="O25" t="str"><v>HYG</v></cell></row><row r="25"><cell r="Q25" t="str"><v>MONOCOT</v></cell></row><row r="25"><cell r="S25"><v>1544</v></cell></row><row r="26"><cell r="A26" t="str"><v>ALTFIL</v></cell><cell r="B26" t="str"><v>Althenia filiformis</v></cell></row><row r="26"><cell r="E26" t="str"><v>      </v></cell></row><row r="26"><cell r="M26" t="str"><v>PHy</v></cell><cell r="N26"><v>7</v></cell><cell r="O26" t="str"><v>HYD</v></cell></row><row r="26"><cell r="Q26" t="str"><v>MONOCOT</v></cell></row><row r="26"><cell r="S26"><v>19756</v></cell></row><row r="27"><cell r="A27" t="str"><v>ALTORI</v></cell><cell r="B27" t="str"><v>Althenia orientalis</v></cell></row><row r="27"><cell r="E27" t="str"><v>      </v></cell></row><row r="27"><cell r="M27" t="str"><v>PHy</v></cell><cell r="N27"><v>7</v></cell><cell r="O27" t="str"><v>HYD</v></cell></row><row r="27"><cell r="Q27" t="str"><v>MONOCOT</v></cell></row><row r="27"><cell r="S27"><v>19757</v></cell></row><row r="28"><cell r="A28" t="str"><v>AMASPX</v></cell><cell r="B28" t="str"><v>Amaranthus sp.</v></cell></row><row r="28"><cell r="E28" t="str"><v>      </v></cell></row><row r="28"><cell r="M28" t="str"><v>PHg</v></cell><cell r="N28"><v>9</v></cell><cell r="O28" t="str"><v>HYG</v></cell></row><row r="28"><cell r="Q28" t="str"><v>DICOT</v></cell></row><row r="28"><cell r="S28"><v>19758</v></cell></row><row r="29"><cell r="A29" t="str"><v>AMBFLU</v></cell><cell r="B29" t="str"><v>Amblystegium fluviatile</v></cell><cell r="C29"><v>11</v></cell><cell r="D29"><v>2</v></cell><cell r="E29" t="str"><v>(Hedw.) B., S. & G.</v></cell><cell r="F29" t="str"><v>Hygroamblystegium fluviatile (Hedw.) Loeske</v></cell><cell r="G29" t="str"><v>Hygroamblystegium noterophilum (Sull. & Lesq.) Warnst.</v></cell></row><row r="29"><cell r="M29" t="str"><v>BRm</v></cell><cell r="N29"><v>5</v></cell></row><row r="29"><cell r="P29" t="str"><v>IBMR</v></cell></row><row r="29"><cell r="S29"><v>1223</v></cell></row><row r="30"><cell r="A30" t="str"><v>AMBRIP</v></cell><cell r="B30" t="str"><v>Amblystegium riparium</v></cell><cell r="C30"><v>5</v></cell><cell r="D30"><v>2</v></cell><cell r="E30" t="str"><v>(Hedw.) B., S. & G.</v></cell><cell r="F30" t="str"><v>Leptodictyum riparium (Hedw.) Warnst.</v></cell><cell r="G30" t="str"><v>Amblystegium leptophyllum Schimp.</v></cell><cell r="H30" t="str"><v>Amblystegium maderense (Mitt.) Jaeg.</v></cell></row><row r="30"><cell r="M30" t="str"><v>BRm</v></cell><cell r="N30"><v>5</v></cell></row><row r="30"><cell r="P30" t="str"><v>IBMR</v></cell></row><row r="30"><cell r="S30"><v>1219</v></cell></row><row r="31"><cell r="A31" t="str"><v>AMBSPX</v></cell><cell r="B31" t="str"><v>Amblystegium sp.</v></cell></row><row r="31"><cell r="E31" t="str"><v>B., S. & G.</v></cell></row><row r="31"><cell r="M31" t="str"><v>BRm</v></cell><cell r="N31"><v>5</v></cell></row><row r="31"><cell r="S31"><v>1222</v></cell></row><row r="32"><cell r="A32" t="str"><v>AMBTEN</v></cell><cell r="B32" t="str"><v>Amblystegium tenax</v></cell><cell r="C32"><v>15</v></cell><cell r="D32"><v>2</v></cell><cell r="E32" t="str"><v>(Hedw.) C. Jens.</v></cell><cell r="F32" t="str"><v>Hygroamblystegium tenax (Hedw.) Jenn.</v></cell><cell r="G32" t="str"><v>Hygroamblystegium irrigum (Hook. & Wils.) Loeske</v></cell></row><row r="32"><cell r="M32" t="str"><v>BRm</v></cell><cell r="N32"><v>5</v></cell></row><row r="32"><cell r="P32" t="str"><v>IBMR</v></cell></row><row r="32"><cell r="S32"><v>121</v></cell></row><row r="33"><cell r="A33" t="str"><v>ANASPX</v></cell><cell r="B33" t="str"><v>Anabaena sp.</v></cell></row><row r="33"><cell r="E33" t="str"><v>Bory de St Vincent   </v></cell></row><row r="33"><cell r="M33" t="str"><v>ALG</v></cell><cell r="N33"><v>2</v></cell></row><row r="33"><cell r="S33"><v>111</v></cell></row><row r="34"><cell r="A34" t="str"><v>ANEPIN</v></cell><cell r="B34" t="str"><v>Aneura pinguis</v></cell><cell r="C34"><v>14</v></cell><cell r="D34"><v>2</v></cell><cell r="E34" t="str"><v>(L.) Dumort.    </v></cell><cell r="F34" t="str"><v>Riccardia pinguis (L.) Gray</v></cell><cell r="G34" t="str"><v>Jungermannia pinguis L.</v></cell></row><row r="34"><cell r="M34" t="str"><v>BRh</v></cell><cell r="N34"><v>4</v></cell></row><row r="34"><cell r="P34" t="str"><v>IBMR</v></cell></row><row r="34"><cell r="S34"><v>126</v></cell></row><row r="35"><cell r="A35" t="str"><v>ANGARC</v></cell><cell r="B35" t="str"><v>Angelica archangelica subsp. Litoralis</v></cell></row><row r="35"><cell r="E35" t="str"><v>(Fr.) Thell.     </v></cell></row><row r="35"><cell r="M35" t="str"><v>PHg</v></cell><cell r="N35"><v>9</v></cell><cell r="O35" t="str"><v>HYG</v></cell></row><row r="35"><cell r="Q35" t="str"><v>DICOT</v></cell></row><row r="35"><cell r="S35"><v>19514</v></cell></row><row r="36"><cell r="A36" t="str"><v>ANGSYL</v></cell><cell r="B36" t="str"><v>Angelica sylvestris</v></cell></row><row r="36"><cell r="E36" t="str"><v>L.      </v></cell></row><row r="36"><cell r="M36" t="str"><v>PHg</v></cell><cell r="N36"><v>9</v></cell><cell r="O36" t="str"><v>HYG</v></cell></row><row r="36"><cell r="Q36" t="str"><v>DICOT</v></cell></row><row r="36"><cell r="S36"><v>1971</v></cell></row><row r="37"><cell r="A37" t="str"><v>APHSPX</v></cell><cell r="B37" t="str"><v>Aphanizomenon sp.</v></cell></row><row r="37"><cell r="E37" t="str"><v>Morren      </v></cell></row><row r="37"><cell r="M37" t="str"><v>ALG</v></cell><cell r="N37"><v>2</v></cell></row><row r="37"><cell r="S37"><v>113</v></cell></row><row r="38"><cell r="A38" t="str"><v>APIINU</v></cell><cell r="B38" t="str"><v>Apium inundatum</v></cell><cell r="C38"><v>17</v></cell><cell r="D38"><v>3</v></cell><cell r="E38" t="str"><v>L.      </v></cell><cell r="F38" t="str"><v>Sium inundatum</v></cell></row><row r="38"><cell r="M38" t="str"><v>PHy</v></cell><cell r="N38"><v>7</v></cell><cell r="O38" t="str"><v>HYD</v></cell><cell r="P38" t="str"><v>IBMR</v></cell><cell r="Q38" t="str"><v>DICOT</v></cell></row><row r="38"><cell r="S38"><v>1973</v></cell></row><row r="39"><cell r="A39" t="str"><v>APIMOO</v></cell><cell r="B39" t="str"><v>Apium x moorei</v></cell></row><row r="39"><cell r="E39" t="str"><v>      </v></cell></row><row r="39"><cell r="M39" t="str"><v>PHe</v></cell><cell r="N39"><v>8</v></cell><cell r="O39" t="str"><v>HYD/HEL</v></cell></row><row r="39"><cell r="Q39" t="str"><v>DICOT</v></cell></row><row r="39"><cell r="S39"><v>19518</v></cell></row><row r="40"><cell r="A40" t="str"><v>APINOD</v></cell><cell r="B40" t="str"><v>Apium nodiflorum</v></cell><cell r="C40"><v>10</v></cell><cell r="D40"><v>1</v></cell><cell r="E40" t="str"><v>(L.) Lag.     </v></cell><cell r="F40" t="str"><v>Sium nodiflorum</v></cell><cell r="G40" t="str"><v>Helosciadium nodiflorum</v></cell></row><row r="40"><cell r="M40" t="str"><v>PHy</v></cell><cell r="N40"><v>7</v></cell><cell r="O40" t="str"><v>HYD</v></cell><cell r="P40" t="str"><v>IBMR</v></cell><cell r="Q40" t="str"><v>DICOT</v></cell></row><row r="40"><cell r="S40"><v>1974</v></cell></row><row r="41"><cell r="A41" t="str"><v>APIREP</v></cell><cell r="B41" t="str"><v>Apium repens</v></cell></row><row r="41"><cell r="E41" t="str"><v>(Jacq.) Lag.     </v></cell></row><row r="41"><cell r="M41" t="str"><v>PHe</v></cell><cell r="N41"><v>8</v></cell><cell r="O41" t="str"><v>HYD/HEL</v></cell></row><row r="41"><cell r="Q41" t="str"><v>DICOT</v></cell></row><row r="41"><cell r="S41"><v>1975</v></cell></row><row r="42"><cell r="A42" t="str"><v>APISPX</v></cell><cell r="B42" t="str"><v>Apium sp.</v></cell></row><row r="42"><cell r="E42" t="str"><v>      </v></cell></row><row r="42"><cell r="M42" t="str"><v>PHe</v></cell><cell r="N42"><v>8</v></cell><cell r="O42" t="str"><v>HYD/HEL</v></cell></row><row r="42"><cell r="Q42" t="str"><v>DICOT</v></cell></row><row r="42"><cell r="S42"><v>1972</v></cell></row><row r="43"><cell r="A43" t="str"><v>APODIS</v></cell><cell r="B43" t="str"><v>Aponogeton distachyos</v></cell></row><row r="43"><cell r="E43" t="str"><v>      </v></cell></row><row r="43"><cell r="M43" t="str"><v>PHy</v></cell><cell r="N43"><v>7</v></cell><cell r="O43" t="str"><v>HYD</v></cell></row><row r="43"><cell r="Q43" t="str"><v>MONOCOT</v></cell></row><row r="43"><cell r="S43"><v>1456</v></cell></row><row r="44"><cell r="A44" t="str"><v>ARUDON</v></cell><cell r="B44" t="str"><v>Arundo donax</v></cell></row><row r="44"><cell r="E44" t="str"><v>      </v></cell></row><row r="44"><cell r="M44" t="str"><v>PHg</v></cell><cell r="N44"><v>9</v></cell><cell r="O44" t="str"><v>HYG/HEL</v></cell></row><row r="44"><cell r="Q44" t="str"><v>MONOCOT</v></cell></row><row r="44"><cell r="S44"><v>1551</v></cell></row><row r="45"><cell r="A45" t="str"><v>ATHFIL</v></cell><cell r="B45" t="str"><v>Athyrium filix-femina</v></cell></row><row r="45"><cell r="E45" t="str"><v>(L.) Roth.     </v></cell></row><row r="45"><cell r="M45" t="str"><v>PTE</v></cell><cell r="N45"><v>6</v></cell></row><row r="45"><cell r="S45"><v>1412</v></cell></row><row r="46"><cell r="A46" t="str"><v>ATICAL</v></cell><cell r="B46" t="str"><v>Atriplex calotheca</v></cell></row><row r="46"><cell r="E46" t="str"><v>(Rafn) Fries     </v></cell></row><row r="46"><cell r="M46" t="str"><v>PHg</v></cell><cell r="N46"><v>9</v></cell><cell r="O46" t="str"><v>HYG</v></cell></row><row r="46"><cell r="Q46" t="str"><v>DICOT</v></cell></row><row r="46"><cell r="S46"><v>19519</v></cell></row><row r="47"><cell r="A47" t="str"><v>ATRUND</v></cell><cell r="B47" t="str"><v>Atrichum undulatum</v></cell></row><row r="47"><cell r="E47" t="str"><v>(Hedw.) P. Beauv.   </v></cell><cell r="F47" t="str"><v>Atrichum haussknechtii Jur. & Milde</v></cell></row><row r="47"><cell r="M47" t="str"><v>BRm</v></cell><cell r="N47"><v>5</v></cell></row><row r="47"><cell r="S47"><v>1358</v></cell></row><row r="48"><cell r="A48" t="str"><v>AUDSPX</v></cell><cell r="B48" t="str"><v>Audouinella sp.</v></cell><cell r="C48"><v>13</v></cell><cell r="D48"><v>2</v></cell><cell r="E48" t="str"><v>Bory de St Vincent   </v></cell><cell r="F48" t="str"><v>Chantransia (DC.) Fr.</v></cell><cell r="G48" t="str"><v>Rhodochorton Nägeli pro parte</v></cell></row><row r="48"><cell r="M48" t="str"><v>ALG</v></cell><cell r="N48"><v>2</v></cell></row><row r="48"><cell r="P48" t="str"><v>IBMR</v></cell></row><row r="48"><cell r="S48"><v>676</v></cell></row><row r="49"><cell r="A49" t="str"><v>AULPAL</v></cell><cell r="B49" t="str"><v>Aulacommium palustre</v></cell></row><row r="49"><cell r="E49" t="str"><v>(Hedw.) Schwaegr.     </v></cell></row><row r="49"><cell r="M49" t="str"><v>BRm</v></cell><cell r="N49"><v>5</v></cell></row><row r="49"><cell r="S49"><v>19521</v></cell></row><row r="50"><cell r="A50" t="str"><v>AZOCAR</v></cell><cell r="B50" t="str"><v>Azolla caroliniana</v></cell></row><row r="50"><cell r="E50" t="str"><v>      </v></cell></row><row r="50"><cell r="M50" t="str"><v>PTE</v></cell><cell r="N50"><v>6</v></cell></row><row r="50"><cell r="S50"><v>1438</v></cell></row><row r="51"><cell r="A51" t="str"><v>AZOFIL</v></cell><cell r="B51" t="str"><v>Azolla filiculoides</v></cell><cell r="C51"><v>6</v></cell><cell r="D51"><v>3</v></cell><cell r="E51" t="str"><v>lam.      </v></cell></row><row r="51"><cell r="M51" t="str"><v>PTE</v></cell><cell r="N51"><v>6</v></cell></row><row r="51"><cell r="P51" t="str"><v>IBMR</v></cell></row><row r="51"><cell r="S51"><v>1439</v></cell></row><row r="52"><cell r="A52" t="str"><v>AZOSPX</v></cell><cell r="B52" t="str"><v>Azolla sp.</v></cell></row><row r="52"><cell r="E52" t="str"><v>      </v></cell></row><row r="52"><cell r="M52" t="str"><v>PTE</v></cell><cell r="N52"><v>6</v></cell></row><row r="52"><cell r="S52"><v>1437</v></cell></row><row r="53"><cell r="A53" t="str"><v>BACMON</v></cell><cell r="B53" t="str"><v>Bacopa monnieri</v></cell></row><row r="53"><cell r="E53" t="str"><v>      </v></cell></row><row r="53"><cell r="M53" t="str"><v>PHe</v></cell><cell r="N53"><v>8</v></cell><cell r="O53" t="str"><v>HYD/HEL</v></cell></row><row r="53"><cell r="Q53" t="str"><v>DICOT</v></cell></row><row r="53"><cell r="S53"><v>19522</v></cell></row><row r="54"><cell r="A54" t="str"><v>BALALP</v></cell><cell r="B54" t="str"><v>Baldellia alpestris</v></cell></row><row r="54"><cell r="E54" t="str"><v>      </v></cell></row><row r="54"><cell r="M54" t="str"><v>PHx</v></cell><cell r="N54"><v>1</v></cell></row><row r="54"><cell r="Q54" t="str"><v>MONOCOT</v></cell></row><row r="54"><cell r="S54"><v>19523</v></cell></row><row r="55"><cell r="A55" t="str"><v>BALRAN</v></cell><cell r="B55" t="str"><v>Baldellia ranunculoides</v></cell></row><row r="55"><cell r="E55" t="str"><v>L. parl     </v></cell></row><row r="55"><cell r="M55" t="str"><v>PHe</v></cell><cell r="N55"><v>8</v></cell><cell r="O55" t="str"><v>HYD/HEL</v></cell></row><row r="55"><cell r="Q55" t="str"><v>MONOCOT</v></cell></row><row r="55"><cell r="S55"><v>1449</v></cell></row><row r="56"><cell r="A56" t="str"><v>BALRAR</v></cell><cell r="B56" t="str"><v>Baldellia ranunculoides subsp. Ranunculoides</v></cell></row><row r="56"><cell r="E56" t="str"><v>      </v></cell></row><row r="56"><cell r="M56" t="str"><v>PHe</v></cell><cell r="N56"><v>8</v></cell><cell r="O56" t="str"><v>HYD/HEL</v></cell></row><row r="56"><cell r="Q56" t="str"><v>MONOCOT</v></cell></row><row r="56"><cell r="S56"><v>29995</v></cell></row><row r="57"><cell r="A57" t="str"><v>BALREP</v></cell><cell r="B57" t="str"><v>Baldellia repens</v></cell></row><row r="57"><cell r="E57" t="str"><v>      </v></cell></row><row r="57"><cell r="M57" t="str"><v>PHe</v></cell><cell r="N57"><v>8</v></cell><cell r="O57" t="str"><v>HYD/HEL</v></cell></row><row r="57"><cell r="Q57" t="str"><v>MONOCOT</v></cell></row><row r="57"><cell r="S57"><v>19524</v></cell></row><row r="58"><cell r="A58" t="str"><v>BANSPX</v></cell><cell r="B58" t="str"><v>Bangia sp.</v></cell><cell r="C58"><v>10</v></cell><cell r="D58"><v>2</v></cell><cell r="E58" t="str"><v>Lyngbye      </v></cell><cell r="F58" t="str"><v>Bangia atropurpurea (Roth) C. Agardh</v></cell><cell r="G58" t="str"><v>Conferva atropurpurea Roth</v></cell><cell r="H58" t="str"><v>Bangiella Gaillon</v></cell></row><row r="58"><cell r="M58" t="str"><v>ALG</v></cell><cell r="N58"><v>2</v></cell></row><row r="58"><cell r="P58" t="str"><v>IBMR</v></cell></row><row r="58"><cell r="S58"><v>1153</v></cell></row><row r="59"><cell r="A59" t="str"><v>BARINT</v></cell><cell r="B59" t="str"><v>Barbarea intermedia</v></cell></row><row r="59"><cell r="E59" t="str"><v>Boreau      </v></cell></row><row r="59"><cell r="M59" t="str"><v>PHg</v></cell><cell r="N59"><v>9</v></cell><cell r="O59" t="str"><v>HYG</v></cell></row><row r="59"><cell r="Q59" t="str"><v>DICOT</v></cell></row><row r="59"><cell r="S59"><v>19525</v></cell></row><row r="60"><cell r="A60" t="str"><v>BARVUL</v></cell><cell r="B60" t="str"><v>Barbarea vulgaris</v></cell></row><row r="60"><cell r="E60" t="str"><v>R. Br.     </v></cell></row><row r="60"><cell r="M60" t="str"><v>PHg</v></cell><cell r="N60"><v>9</v></cell><cell r="O60" t="str"><v>HYG</v></cell></row><row r="60"><cell r="Q60" t="str"><v>DICOT</v></cell></row><row r="60"><cell r="S60"><v>19527</v></cell></row><row r="61"><cell r="A61" t="str"><v>BATSPX</v></cell><cell r="B61" t="str"><v>Batrachospermum sp.</v></cell><cell r="C61"><v>16</v></cell><cell r="D61"><v>2</v></cell><cell r="E61" t="str"><v>Roth      </v></cell><cell r="F61" t="str"><v>Batrachospermella Gaillon</v></cell><cell r="G61" t="str"><v>Charospermum Link in Nees</v></cell></row><row r="61"><cell r="M61" t="str"><v>ALG</v></cell><cell r="N61"><v>2</v></cell></row><row r="61"><cell r="P61" t="str"><v>IBMR</v></cell></row><row r="61"><cell r="S61"><v>1155</v></cell></row><row r="62"><cell r="A62" t="str"><v>BECERU</v></cell><cell r="B62" t="str"><v>Beckmannia eruciformis</v></cell></row><row r="62"><cell r="E62" t="str"><v>      </v></cell></row><row r="62"><cell r="M62" t="str"><v>PHx</v></cell><cell r="N62"><v>1</v></cell></row><row r="62"><cell r="Q62" t="str"><v>MONOCOT</v></cell></row><row r="62"><cell r="S62"><v>19528</v></cell></row><row r="63"><cell r="A63" t="str"><v>BECSYZ</v></cell><cell r="B63" t="str"><v>Beckmannia syzigachne</v></cell></row><row r="63"><cell r="E63" t="str"><v>      </v></cell></row><row r="63"><cell r="M63" t="str"><v>PHx</v></cell><cell r="N63"><v>1</v></cell></row><row r="63"><cell r="Q63" t="str"><v>MONOCOT</v></cell></row><row r="63"><cell r="S63"><v>19529</v></cell></row><row r="64"><cell r="A64" t="str"><v>BEGCAP</v></cell><cell r="B64" t="str"><v>Bergia capensis</v></cell></row><row r="64"><cell r="E64" t="str"><v>      </v></cell></row><row r="64"><cell r="M64" t="str"><v>PHe</v></cell><cell r="N64"><v>8</v></cell><cell r="O64" t="str"><v>HYD/HEL</v></cell></row><row r="64"><cell r="Q64" t="str"><v>DICOT</v></cell></row><row r="64"><cell r="S64"><v>1953</v></cell></row><row r="65"><cell r="A65" t="str"><v>BERERE</v></cell><cell r="B65" t="str"><v>Berula erecta</v></cell><cell r="C65"><v>14</v></cell><cell r="D65"><v>2</v></cell><cell r="E65" t="str"><v>(Huds.) Coville     </v></cell><cell r="F65" t="str"><v>Sium erectum Huds.</v></cell><cell r="G65" t="str"><v>Siella erecta</v></cell></row><row r="65"><cell r="M65" t="str"><v>PHe</v></cell><cell r="N65"><v>8</v></cell><cell r="O65" t="str"><v>HYD/HEL</v></cell><cell r="P65" t="str"><v>IBMR</v></cell><cell r="Q65" t="str"><v>DICOT</v></cell></row><row r="65"><cell r="S65"><v>1977</v></cell></row><row r="66"><cell r="A66" t="str"><v>BERSPX</v></cell><cell r="B66" t="str"><v>Berula sp.</v></cell></row><row r="66"><cell r="E66" t="str"><v>      </v></cell></row><row r="66"><cell r="M66" t="str"><v>PHe</v></cell><cell r="N66"><v>8</v></cell><cell r="O66" t="str"><v>HYD/HEL</v></cell></row><row r="66"><cell r="Q66" t="str"><v>DICOT</v></cell></row><row r="66"><cell r="S66"><v>1976</v></cell></row><row r="67"><cell r="A67" t="str"><v>BIDCER</v></cell><cell r="B67" t="str"><v>Bidens cernua</v></cell></row><row r="67"><cell r="E67" t="str"><v>L.      </v></cell></row><row r="67"><cell r="M67" t="str"><v>PHg</v></cell><cell r="N67"><v>9</v></cell><cell r="O67" t="str"><v>HYG</v></cell></row><row r="67"><cell r="Q67" t="str"><v>DICOT</v></cell></row><row r="67"><cell r="S67"><v>1725</v></cell></row><row r="68"><cell r="A68" t="str"><v>BIDSPX</v></cell><cell r="B68" t="str"><v>Bidens sp.</v></cell></row><row r="68"><cell r="E68" t="str"><v>      </v></cell></row><row r="68"><cell r="M68" t="str"><v>PHg</v></cell><cell r="N68"><v>9</v></cell><cell r="O68" t="str"><v>HYG</v></cell></row><row r="68"><cell r="Q68" t="str"><v>DICOT</v></cell></row><row r="68"><cell r="S68"><v>1724</v></cell></row><row r="69"><cell r="A69" t="str"><v>BIDTRI</v></cell><cell r="B69" t="str"><v>Bidens tripartita</v></cell></row><row r="69"><cell r="E69" t="str"><v>L.      </v></cell></row><row r="69"><cell r="M69" t="str"><v>PHg</v></cell><cell r="N69"><v>9</v></cell><cell r="O69" t="str"><v>HYG</v></cell></row><row r="69"><cell r="Q69" t="str"><v>DICOT</v></cell></row><row r="69"><cell r="S69"><v>1729</v></cell></row><row r="70"><cell r="A70" t="str"><v>BINSPX</v></cell><cell r="B70" t="str"><v>Binuclearia sp.</v></cell><cell r="C70"><v>14</v></cell><cell r="D70"><v>2</v></cell><cell r="E70" t="str"><v>Wittrock      </v></cell></row><row r="70"><cell r="M70" t="str"><v>ALG</v></cell><cell r="N70"><v>2</v></cell></row><row r="70"><cell r="P70" t="str"><v>IBMR</v></cell></row><row r="70"><cell r="S70"><v>5987</v></cell></row><row r="71"><cell r="A71" t="str"><v>BLESPI</v></cell><cell r="B71" t="str"><v>Blechnum spicant</v></cell></row><row r="71"><cell r="E71" t="str"><v>(L.) Roth.     </v></cell></row><row r="71"><cell r="M71" t="str"><v>PTE</v></cell><cell r="N71"><v>6</v></cell></row><row r="71"><cell r="S71"><v>1414</v></cell></row><row r="72"><cell r="A72" t="str"><v>BLIACU</v></cell><cell r="B72" t="str"><v>Blindia acuta</v></cell></row><row r="72"><cell r="E72" t="str"><v>(Hedw.) B., S. & G.        </v></cell></row><row r="72"><cell r="M72" t="str"><v>BRm</v></cell><cell r="N72"><v>5</v></cell></row><row r="72"><cell r="S72"><v>1271</v></cell></row><row r="73"><cell r="A73" t="str"><v>BOLMAR</v></cell><cell r="B73" t="str"><v>Bolboschoenus maritimus</v></cell></row><row r="73"><cell r="E73" t="str"><v>(L.) Palla     </v></cell></row><row r="73"><cell r="M73" t="str"><v>PHe</v></cell><cell r="N73"><v>8</v></cell><cell r="O73" t="str"><v>HEL</v></cell></row><row r="73"><cell r="Q73" t="str"><v>MONOCOT</v></cell></row><row r="73"><cell r="S73"><v>19533</v></cell></row><row r="74"><cell r="A74" t="str"><v>BRAPLU</v></cell><cell r="B74" t="str"><v>Brachythecium plumosum</v></cell><cell r="C74"><v>18</v></cell><cell r="D74"><v>3</v></cell><cell r="E74" t="str"><v>(Hedw.) B., S. & G.</v></cell></row><row r="74"><cell r="M74" t="str"><v>BRm</v></cell><cell r="N74"><v>5</v></cell></row><row r="74"><cell r="P74" t="str"><v>IBMR</v></cell></row><row r="74"><cell r="S74"><v>1259</v></cell></row><row r="75"><cell r="A75" t="str"><v>BRARIV</v></cell><cell r="B75" t="str"><v>Brachythecium rivulare</v></cell><cell r="C75"><v>15</v></cell><cell r="D75"><v>2</v></cell><cell r="E75" t="str"><v>B., S. & G.</v></cell></row><row r="75"><cell r="M75" t="str"><v>BRm</v></cell><cell r="N75"><v>5</v></cell></row><row r="75"><cell r="P75" t="str"><v>IBMR</v></cell></row><row r="75"><cell r="S75"><v>126</v></cell></row><row r="76"><cell r="A76" t="str"><v>BRARUT</v></cell><cell r="B76" t="str"><v>Brachythecium rutabulum</v></cell></row><row r="76"><cell r="E76" t="str"><v>(Hedw.) B., S. & G.        </v></cell><cell r="F76" t="str"><v>Bryum serrulatum Lag.</v></cell><cell r="G76" t="str"><v>Bryum starkei var. explanatum (Brid.) Mönk.</v></cell></row><row r="76"><cell r="M76" t="str"><v>BRm</v></cell><cell r="N76"><v>5</v></cell></row><row r="76"><cell r="S76"><v>1261</v></cell></row><row r="77"><cell r="A77" t="str"><v>BRASPX</v></cell><cell r="B77" t="str"><v>Brachythecium sp.</v></cell></row><row r="77"><cell r="E77" t="str"><v>B., S. & G.</v></cell></row><row r="77"><cell r="M77" t="str"><v>BRm</v></cell><cell r="N77"><v>5</v></cell></row><row r="77"><cell r="S77"><v>1258</v></cell></row><row r="78"><cell r="A78" t="str"><v>BRCERU</v></cell><cell r="B78" t="str"><v>Bracharia eruciformis</v></cell></row><row r="78"><cell r="E78" t="str"><v>      </v></cell></row><row r="78"><cell r="M78" t="str"><v>PHe</v></cell><cell r="N78"><v>8</v></cell><cell r="O78" t="str"><v>HEL</v></cell></row><row r="78"><cell r="Q78" t="str"><v>MONOCOT</v></cell></row><row r="78"><cell r="S78"><v>19534</v></cell></row><row r="79"><cell r="A79" t="str"><v>BRODIO</v></cell><cell r="B79" t="str"><v>Bryonia dioica</v></cell></row><row r="79"><cell r="E79" t="str"><v>Jacq.      </v></cell></row><row r="79"><cell r="M79" t="str"><v>PHg</v></cell><cell r="N79"><v>9</v></cell><cell r="O79" t="str"><v>HYG</v></cell></row><row r="79"><cell r="Q79" t="str"><v>DICOT</v></cell></row><row r="79"><cell r="S79"><v>19535</v></cell></row><row r="80"><cell r="A80" t="str"><v>BRYPAL</v></cell><cell r="B80" t="str"><v>Bryum pallens</v></cell></row><row r="80"><cell r="E80" t="str"><v>Sw.      </v></cell><cell r="F80" t="str"><v>Bryum lundstroemii H. Arn.</v></cell></row><row r="80"><cell r="M80" t="str"><v>BRm</v></cell><cell r="N80"><v>5</v></cell></row><row r="80"><cell r="S80"><v>19539</v></cell></row><row r="81"><cell r="A81" t="str"><v>BRYPAS</v></cell><cell r="B81" t="str"><v>Bryum pallescens</v></cell></row><row r="81"><cell r="E81" t="str"><v>Schleich. ex Schwaegr. </v></cell><cell r="F81" t="str"><v>Bryum alandicum Bomanss.</v></cell><cell r="G81" t="str"><v>Bryum baenitzii C. Müll.</v></cell><cell r="H81" t="str"><v>Bryum bulbifolium Lindb.</v></cell><cell r="I81" t="str"><v>Bryum calcicola H. Arn.</v></cell><cell r="J81" t="str"><v>Bryum cirrhatum Hoppe & Hornsch.</v></cell><cell r="K81" t="str"><v>Bryum clathratum Amann</v></cell></row><row r="81"><cell r="M81" t="str"><v>BRm</v></cell><cell r="N81"><v>5</v></cell></row><row r="81"><cell r="S81"><v>1954</v></cell></row><row r="82"><cell r="A82" t="str"><v>BRYPSE</v></cell><cell r="B82" t="str"><v>Bryum pseudotriquetrum</v></cell></row><row r="82"><cell r="E82" t="str"><v>(Hedw.) Gaertn., Meyer & Scherb.</v></cell><cell r="F82" t="str"><v>Bryum bimum (Schreb.) Turn.       </v></cell><cell r="G82" t="str"><v>Bryum ventricosum Relh.</v></cell></row><row r="82"><cell r="M82" t="str"><v>BRm</v></cell><cell r="N82"><v>5</v></cell></row><row r="82"><cell r="S82"><v>1274</v></cell></row><row r="83"><cell r="A83" t="str"><v>BRYSCH</v></cell><cell r="B83" t="str"><v>Bryum schleicheri</v></cell></row><row r="83"><cell r="E83" t="str"><v>Lam. & DC.</v></cell></row><row r="83"><cell r="M83" t="str"><v>BRm</v></cell><cell r="N83"><v>5</v></cell></row><row r="83"><cell r="S83"><v>19541</v></cell></row><row r="84"><cell r="A84" t="str"><v>BRYSPX</v></cell><cell r="B84" t="str"><v>Bryum sp.</v></cell></row><row r="84"><cell r="E84" t="str"><v>Hedw.</v></cell></row><row r="84"><cell r="M84" t="str"><v>BRm</v></cell><cell r="N84"><v>5</v></cell></row><row r="84"><cell r="S84"><v>1272</v></cell></row><row r="85"><cell r="A85" t="str"><v>BRYWEI</v></cell><cell r="B85" t="str"><v>Bryum weigelii</v></cell></row><row r="85"><cell r="E85" t="str"><v>Spreng.      </v></cell><cell r="F85" t="str"><v>Bryum duvalii Voit</v></cell></row><row r="85"><cell r="M85" t="str"><v>BRm</v></cell><cell r="N85"><v>5</v></cell></row><row r="85"><cell r="S85"><v>19543</v></cell></row><row r="86"><cell r="A86" t="str"><v>BUTUMB</v></cell><cell r="B86" t="str"><v>Butomus umbellatus</v></cell><cell r="C86"><v>9</v></cell><cell r="D86"><v>2</v></cell><cell r="E86" t="str"><v>L.      </v></cell></row><row r="86"><cell r="M86" t="str"><v>PHe</v></cell><cell r="N86"><v>8</v></cell><cell r="O86" t="str"><v>HYD/HEL</v></cell><cell r="P86" t="str"><v>IBMR</v></cell><cell r="Q86" t="str"><v>MONOCOT</v></cell></row><row r="86"><cell r="S86"><v>1464</v></cell></row><row r="87"><cell r="A87" t="str"><v>CAAPAL</v></cell><cell r="B87" t="str"><v>Calla palustris</v></cell></row><row r="87"><cell r="E87" t="str"><v>      </v></cell></row><row r="87"><cell r="M87" t="str"><v>PHe</v></cell><cell r="N87"><v>8</v></cell><cell r="O87" t="str"><v>HEL</v></cell></row><row r="87"><cell r="Q87" t="str"><v>MONOCOT</v></cell></row><row r="87"><cell r="S87"><v>1461</v></cell></row><row r="88"><cell r="A88" t="str"><v>CABCAR</v></cell><cell r="B88" t="str"><v>Cabomba caroliniana</v></cell></row><row r="88"><cell r="E88" t="str"><v>Gray      </v></cell></row><row r="88"><cell r="M88" t="str"><v>PHy</v></cell><cell r="N88"><v>7</v></cell><cell r="O88" t="str"><v>HYD</v></cell></row><row r="88"><cell r="Q88" t="str"><v>DICOT</v></cell></row><row r="88"><cell r="S88"><v>19544</v></cell></row><row r="89"><cell r="A89" t="str"><v>CADPAR</v></cell><cell r="B89" t="str"><v>Caldesia parnassifolia</v></cell></row><row r="89"><cell r="E89" t="str"><v>      </v></cell></row><row r="89"><cell r="M89" t="str"><v>PHy</v></cell><cell r="N89"><v>7</v></cell><cell r="O89" t="str"><v>HYD</v></cell></row><row r="89"><cell r="Q89" t="str"><v>MONOCOT</v></cell></row><row r="89"><cell r="S89"><v>19546</v></cell></row><row r="90"><cell r="A90" t="str"><v>CAECUS</v></cell><cell r="B90" t="str"><v>Calliergonella cuspidata</v></cell></row><row r="90"><cell r="E90" t="str"><v>(Hedw.) Loeske     </v></cell><cell r="F90" t="str"><v>Calliergon cuspidatum (Hedw.) Kindb.     </v></cell><cell r="G90" t="str"><v>Acrocladium cuspidatum (Hedw.) Lindb.</v></cell></row><row r="90"><cell r="M90" t="str"><v>BRm</v></cell><cell r="N90"><v>5</v></cell></row><row r="90"><cell r="S90"><v>1228</v></cell></row><row r="91"><cell r="A91" t="str"><v>CAHMIN</v></cell><cell r="B91" t="str"><v>Caltha minor</v></cell></row><row r="91"><cell r="E91" t="str"><v>auct. non Mill.    </v></cell></row><row r="91"><cell r="M91" t="str"><v>PHe</v></cell><cell r="N91"><v>8</v></cell><cell r="O91" t="str"><v>HYD/HEL</v></cell></row><row r="91"><cell r="Q91" t="str"><v>DICOT</v></cell></row><row r="91"><cell r="S91"><v>1892</v></cell></row><row r="92"><cell r="A92" t="str"><v>CAHPAL</v></cell><cell r="B92" t="str"><v>Caltha palustris</v></cell></row><row r="92"><cell r="E92" t="str"><v>L.      </v></cell></row><row r="92"><cell r="M92" t="str"><v>PHe</v></cell><cell r="N92"><v>8</v></cell><cell r="O92" t="str"><v>HYD/HEL</v></cell></row><row r="92"><cell r="Q92" t="str"><v>DICOT</v></cell></row><row r="92"><cell r="S92"><v>1893</v></cell></row><row r="93"><cell r="A93" t="str"><v>CAICOR</v></cell><cell r="B93" t="str"><v>Calliergon cordifolium</v></cell></row><row r="93"><cell r="E93" t="str"><v>(Hedw.) Kindb.     </v></cell><cell r="F93" t="str"><v>Acrocladium cordifolium (Hedw.) P. Rich. & Wallace</v></cell></row><row r="93"><cell r="M93" t="str"><v>BRm</v></cell><cell r="N93"><v>5</v></cell></row><row r="93"><cell r="S93"><v>1225</v></cell></row><row r="94"><cell r="A94" t="str"><v>CAIGIG</v></cell><cell r="B94" t="str"><v>Calliergon giganteum</v></cell></row><row r="94"><cell r="E94" t="str"><v>(Schimp.)      </v></cell><cell r="F94" t="str"><v>Calliergon megalophyllum Mik.</v></cell><cell r="G94" t="str"><v>Calliergon moldavicum (Velen.) Podp.</v></cell><cell r="H94" t="str"><v>Acrocladium giganteum (Schimp.) P. Rich. & Wallace</v></cell></row><row r="94"><cell r="M94" t="str"><v>BRm</v></cell><cell r="N94"><v>5</v></cell></row><row r="94"><cell r="S94"><v>1226</v></cell></row><row r="95"><cell r="A95" t="str"><v>CAISAR</v></cell><cell r="B95" t="str"><v>Calliergon sarmentosum</v></cell></row><row r="95"><cell r="E95" t="str"><v>(Wahenl.) Kindb.     </v></cell><cell r="F95" t="str"><v>Acrocladium sarmentosum (Wahlenb.) P. Rich. & Wallace</v></cell><cell r="G95" t="str"><v>Sarmentypnum sarmentosum (Wahlenb.) Tuom. & T. Kop.</v></cell></row><row r="95"><cell r="M95" t="str"><v>BRm</v></cell><cell r="N95"><v>5</v></cell></row><row r="95"><cell r="S95"><v>19547</v></cell></row><row r="96"><cell r="A96" t="str"><v>CAISPX</v></cell><cell r="B96" t="str"><v>Calliergon sp.</v></cell></row><row r="96"><cell r="E96" t="str"><v>(Sull.) Kindb.</v></cell><cell r="F96" t="str"><v>Acrocladium sp. auct.</v></cell><cell r="G96" t="str"><v>Sarmentypnum sp. Tuom. & T. Kop.</v></cell></row><row r="96"><cell r="M96" t="str"><v>BRm</v></cell><cell r="N96"><v>5</v></cell></row><row r="96"><cell r="S96"><v>1224</v></cell></row><row r="97"><cell r="A97" t="str"><v>CAISTR</v></cell><cell r="B97" t="str"><v>Calliergon stramineum</v></cell></row><row r="97"><cell r="E97" t="str"><v>(Brid.) Kindb.     </v></cell><cell r="F97" t="str"><v>Acrocladium stramineum (Brid.) P. Rich. & Wallace</v></cell></row><row r="97"><cell r="M97" t="str"><v>BRm</v></cell><cell r="N97"><v>5</v></cell></row><row r="97"><cell r="S97"><v>19548</v></cell></row><row r="98"><cell r="A98" t="str"><v>CALBRU</v></cell><cell r="B98" t="str"><v>Callitriche brutia</v></cell></row><row r="98"><cell r="E98" t="str"><v>Pet.      </v></cell></row><row r="98"><cell r="M98" t="str"><v>PHy</v></cell><cell r="N98"><v>7</v></cell><cell r="O98" t="str"><v>HYD</v></cell></row><row r="98"><cell r="Q98" t="str"><v>DICOT</v></cell></row><row r="98"><cell r="S98"><v>1697</v></cell></row><row r="99"><cell r="A99" t="str"><v>CALCOP</v></cell><cell r="B99" t="str"><v>Callitriche cophocarpa</v></cell></row><row r="99"><cell r="E99" t="str"><v>Sendtn.      </v></cell></row><row r="99"><cell r="M99" t="str"><v>PHy</v></cell><cell r="N99"><v>7</v></cell><cell r="O99" t="str"><v>HYD</v></cell></row><row r="99"><cell r="Q99" t="str"><v>DICOT</v></cell></row><row r="99"><cell r="S99"><v>19549</v></cell></row><row r="100"><cell r="A100" t="str"><v>CALCRI</v></cell><cell r="B100" t="str"><v>Callitriche cribrosa</v></cell></row><row r="100"><cell r="E100" t="str"><v>      </v></cell></row><row r="100"><cell r="M100" t="str"><v>PHy</v></cell><cell r="N100"><v>7</v></cell><cell r="O100" t="str"><v>HYD</v></cell></row><row r="100"><cell r="Q100" t="str"><v>DICOT</v></cell></row><row r="100"><cell r="S100"><v>1955</v></cell></row><row r="101"><cell r="A101" t="str"><v>CALFIM</v></cell><cell r="B101" t="str"><v>Callitriche truncata subsp. Fimbriata</v></cell></row><row r="101"><cell r="E101" t="str"><v>      </v></cell></row><row r="101"><cell r="M101" t="str"><v>PHy</v></cell><cell r="N101"><v>7</v></cell><cell r="O101" t="str"><v>HYD</v></cell></row><row r="101"><cell r="Q101" t="str"><v>DICOT</v></cell></row><row r="101"><cell r="S101"><v>19558</v></cell></row><row r="102"><cell r="A102" t="str"><v>CALHAM</v></cell><cell r="B102" t="str"><v>Callitriche hamulata</v></cell><cell r="C102"><v>12</v></cell><cell r="D102"><v>1</v></cell><cell r="E102" t="str"><v>Kützing ex Koch    </v></cell><cell r="F102" t="str"><v>Callitriche intermedia subsp. hamulata</v></cell></row><row r="102"><cell r="M102" t="str"><v>PHy</v></cell><cell r="N102"><v>7</v></cell><cell r="O102" t="str"><v>HYD</v></cell><cell r="P102" t="str"><v>IBMR</v></cell><cell r="Q102" t="str"><v>DICOT</v></cell></row><row r="102"><cell r="S102"><v>1698</v></cell></row><row r="103"><cell r="A103" t="str"><v>CALHER</v></cell><cell r="B103" t="str"><v>Callitriche hermaphroditica</v></cell></row><row r="103"><cell r="E103" t="str"><v>L.      </v></cell></row><row r="103"><cell r="M103" t="str"><v>PHy</v></cell><cell r="N103"><v>7</v></cell><cell r="O103" t="str"><v>HYD</v></cell></row><row r="103"><cell r="Q103" t="str"><v>DICOT</v></cell></row><row r="103"><cell r="S103"><v>19551</v></cell></row><row r="104"><cell r="A104" t="str"><v>CALLEN</v></cell><cell r="B104" t="str"><v>Callitriche lenisulca</v></cell></row><row r="104"><cell r="E104" t="str"><v>      </v></cell></row><row r="104"><cell r="M104" t="str"><v>PHy</v></cell><cell r="N104"><v>7</v></cell><cell r="O104" t="str"><v>HYD</v></cell></row><row r="104"><cell r="Q104" t="str"><v>DICOT</v></cell></row><row r="104"><cell r="S104"><v>19554</v></cell></row><row r="105"><cell r="A105" t="str"><v>CALLUS</v></cell><cell r="B105" t="str"><v>Callitriche lusitanica</v></cell></row><row r="105"><cell r="E105" t="str"><v>      </v></cell></row><row r="105"><cell r="M105" t="str"><v>PHy</v></cell><cell r="N105"><v>7</v></cell><cell r="O105" t="str"><v>HYD</v></cell></row><row r="105"><cell r="Q105" t="str"><v>DICOT</v></cell></row><row r="105"><cell r="S105"><v>19555</v></cell></row><row r="106"><cell r="A106" t="str"><v>CALMAC</v></cell><cell r="B106" t="str"><v>Callitriche hermaphroditica var. macrocarpa</v></cell></row><row r="106"><cell r="E106" t="str"><v>      </v></cell></row><row r="106"><cell r="M106" t="str"><v>PHy</v></cell><cell r="N106"><v>7</v></cell><cell r="O106" t="str"><v>HYD</v></cell></row><row r="106"><cell r="Q106" t="str"><v>DICOT</v></cell></row><row r="106"><cell r="S106"><v>19553</v></cell></row><row r="107"><cell r="A107" t="str"><v>CALMIC</v></cell><cell r="B107" t="str"><v>Callitriche hermaphroditica var. microcarpa</v></cell></row><row r="107"><cell r="E107" t="str"><v>      </v></cell></row><row r="107"><cell r="M107" t="str"><v>PHy</v></cell><cell r="N107"><v>7</v></cell><cell r="O107" t="str"><v>HYD</v></cell></row><row r="107"><cell r="Q107" t="str"><v>DICOT</v></cell></row><row r="107"><cell r="S107"><v>19552</v></cell></row><row r="108"><cell r="A108" t="str"><v>CALOBT</v></cell><cell r="B108" t="str"><v>Callitriche obtusangula</v></cell><cell r="C108"><v>8</v></cell><cell r="D108"><v>2</v></cell><cell r="E108" t="str"><v>Le Gall     </v></cell></row><row r="108"><cell r="M108" t="str"><v>PHy</v></cell><cell r="N108"><v>7</v></cell><cell r="O108" t="str"><v>HYD</v></cell><cell r="P108" t="str"><v>IBMR</v></cell><cell r="Q108" t="str"><v>DICOT</v></cell></row><row r="108"><cell r="S108"><v>17</v></cell></row><row r="109"><cell r="A109" t="str"><v>CALOCC</v></cell><cell r="B109" t="str"><v>Callitriche truncata subsp. occidentalis</v></cell><cell r="C109"><v>10</v></cell><cell r="D109"><v>2</v></cell><cell r="E109" t="str"><v>      </v></cell><cell r="F109" t="str"><v>Callitriche truncata subsp. truncata</v></cell></row><row r="109"><cell r="M109" t="str"><v>PHy</v></cell><cell r="N109"><v>7</v></cell><cell r="O109" t="str"><v>HYD</v></cell><cell r="P109" t="str"><v>IBMR</v></cell><cell r="Q109" t="str"><v>DICOT</v></cell></row><row r="109"><cell r="S109"><v>19559</v></cell></row><row r="110"><cell r="A110" t="str"><v>CALPAL</v></cell><cell r="B110" t="str"><v>Callitriche palustris</v></cell></row><row r="110"><cell r="E110" t="str"><v>L.      </v></cell></row><row r="110"><cell r="M110" t="str"><v>PHy</v></cell><cell r="N110"><v>7</v></cell><cell r="O110" t="str"><v>HYD</v></cell></row><row r="110"><cell r="Q110" t="str"><v>DICOT</v></cell></row><row r="110"><cell r="S110"><v>171</v></cell></row><row r="111"><cell r="A111" t="str"><v>CALPLA</v></cell><cell r="B111" t="str"><v>Callitriche platycarpa</v></cell><cell r="C111"><v>10</v></cell><cell r="D111"><v>1</v></cell><cell r="E111" t="str"><v>Kützing      </v></cell></row><row r="111"><cell r="M111" t="str"><v>PHy</v></cell><cell r="N111"><v>7</v></cell><cell r="O111" t="str"><v>HYD</v></cell><cell r="P111" t="str"><v>IBMR</v></cell><cell r="Q111" t="str"><v>DICOT</v></cell></row><row r="111"><cell r="S111"><v>172</v></cell></row><row r="112"><cell r="A112" t="str"><v>CALPUL</v></cell><cell r="B112" t="str"><v>Callitriche pulchra</v></cell></row><row r="112"><cell r="E112" t="str"><v>      </v></cell></row><row r="112"><cell r="M112" t="str"><v>PHy</v></cell><cell r="N112"><v>7</v></cell><cell r="O112" t="str"><v>HYD</v></cell></row><row r="112"><cell r="Q112" t="str"><v>DICOT</v></cell></row><row r="112"><cell r="S112"><v>19556</v></cell></row><row r="113"><cell r="A113" t="str"><v>CALREG</v></cell><cell r="B113" t="str"><v>Callitriche regis-jubae</v></cell></row><row r="113"><cell r="E113" t="str"><v>      </v></cell></row><row r="113"><cell r="M113" t="str"><v>PHy</v></cell><cell r="N113"><v>7</v></cell><cell r="O113" t="str"><v>HYD</v></cell></row><row r="113"><cell r="Q113" t="str"><v>DICOT</v></cell></row><row r="113"><cell r="S113"><v>19557</v></cell></row><row r="114"><cell r="A114" t="str"><v>CALSPX</v></cell><cell r="B114" t="str"><v>Callitriche sp.</v></cell></row><row r="114"><cell r="E114" t="str"><v>      </v></cell></row><row r="114"><cell r="M114" t="str"><v>PHy</v></cell><cell r="N114"><v>7</v></cell><cell r="O114" t="str"><v>HYD</v></cell></row><row r="114"><cell r="Q114" t="str"><v>DICOT</v></cell></row><row r="114"><cell r="S114"><v>1696</v></cell></row><row r="115"><cell r="A115" t="str"><v>CALSTA</v></cell><cell r="B115" t="str"><v>Callitriche stagnalis</v></cell><cell r="C115"><v>12</v></cell><cell r="D115"><v>2</v></cell><cell r="E115" t="str"><v>Scop.      </v></cell></row><row r="115"><cell r="M115" t="str"><v>PHy</v></cell><cell r="N115"><v>7</v></cell><cell r="O115" t="str"><v>HYD</v></cell><cell r="P115" t="str"><v>IBMR</v></cell><cell r="Q115" t="str"><v>DICOT</v></cell></row><row r="115"><cell r="S115"><v>173</v></cell></row><row r="116"><cell r="A116" t="str"><v>CALVIG</v></cell><cell r="B116" t="str"><v>Callitriche x vigens</v></cell></row><row r="116"><cell r="E116" t="str"><v>      </v></cell></row><row r="116"><cell r="M116" t="str"><v>PHy</v></cell><cell r="N116"><v>7</v></cell><cell r="O116" t="str"><v>HYD</v></cell></row><row r="116"><cell r="Q116" t="str"><v>DICOT</v></cell></row><row r="116"><cell r="S116"><v>1956</v></cell></row><row r="117"><cell r="A117" t="str"><v>CAMAMA</v></cell><cell r="B117" t="str"><v>Cardamine amara</v></cell></row><row r="117"><cell r="E117" t="str"><v>L.      </v></cell></row><row r="117"><cell r="M117" t="str"><v>PHg</v></cell><cell r="N117"><v>9</v></cell><cell r="O117" t="str"><v>HYG/HEL</v></cell></row><row r="117"><cell r="Q117" t="str"><v>DICOT</v></cell></row><row r="117"><cell r="S117"><v>1758</v></cell></row><row r="118"><cell r="A118" t="str"><v>CAMHIR</v></cell><cell r="B118" t="str"><v>Cardamine hirsuta</v></cell></row><row r="118"><cell r="E118" t="str"><v>L.      </v></cell></row><row r="118"><cell r="M118" t="str"><v>PHg</v></cell><cell r="N118"><v>9</v></cell><cell r="O118" t="str"><v>HYG</v></cell></row><row r="118"><cell r="Q118" t="str"><v>DICOT</v></cell></row><row r="118"><cell r="S118"><v>1759</v></cell></row><row r="119"><cell r="A119" t="str"><v>CAMLAT</v></cell><cell r="B119" t="str"><v>Cardamine latifolia</v></cell></row><row r="119"><cell r="E119" t="str"><v>      </v></cell></row><row r="119"><cell r="M119" t="str"><v>PHg</v></cell><cell r="N119"><v>9</v></cell><cell r="O119" t="str"><v>HYG/HEL</v></cell></row><row r="119"><cell r="Q119" t="str"><v>DICOT</v></cell></row><row r="119"><cell r="S119"><v>19566</v></cell></row><row r="120"><cell r="A120" t="str"><v>CAMPRA</v></cell><cell r="B120" t="str"><v>Cardamine pratensis</v></cell></row><row r="120"><cell r="E120" t="str"><v>L.      </v></cell></row><row r="120"><cell r="M120" t="str"><v>PHg</v></cell><cell r="N120"><v>9</v></cell><cell r="O120" t="str"><v>HYG</v></cell></row><row r="120"><cell r="Q120" t="str"><v>DICOT</v></cell></row><row r="120"><cell r="S120"><v>176</v></cell></row><row r="121"><cell r="A121" t="str"><v>CAMRES</v></cell><cell r="B121" t="str"><v>Cardamine resedifolia</v></cell></row><row r="121"><cell r="E121" t="str"><v>L.      </v></cell></row><row r="121"><cell r="M121" t="str"><v>PHe</v></cell><cell r="N121"><v>8</v></cell><cell r="O121" t="str"><v>HEL</v></cell></row><row r="121"><cell r="Q121" t="str"><v>DICOT</v></cell></row><row r="121"><cell r="S121"><v>19567</v></cell></row><row r="122"><cell r="A122" t="str"><v>CAMSPX</v></cell><cell r="B122" t="str"><v>Cardamine sp.</v></cell></row><row r="122"><cell r="E122" t="str"><v>      </v></cell></row><row r="122"><cell r="M122" t="str"><v>PHg</v></cell><cell r="N122"><v>9</v></cell><cell r="O122" t="str"><v>HYG/HEL</v></cell></row><row r="122"><cell r="Q122" t="str"><v>DICOT</v></cell></row><row r="122"><cell r="S122"><v>1757</v></cell></row><row r="123"><cell r="A123" t="str"><v>CARACT</v></cell><cell r="B123" t="str"><v>Carex acutiformis</v></cell></row><row r="123"><cell r="E123" t="str"><v>Ehrh.      </v></cell></row><row r="123"><cell r="M123" t="str"><v>PHe</v></cell><cell r="N123"><v>8</v></cell><cell r="O123" t="str"><v>HEL</v></cell></row><row r="123"><cell r="Q123" t="str"><v>MONOCOT</v></cell></row><row r="123"><cell r="S123"><v>1468</v></cell></row><row r="124"><cell r="A124" t="str"><v>CARACU</v></cell><cell r="B124" t="str"><v>Carex acuta</v></cell></row><row r="124"><cell r="E124" t="str"><v>L.      </v></cell><cell r="F124" t="str"><v>Carex gracilis Curtis</v></cell></row><row r="124"><cell r="M124" t="str"><v>PHe</v></cell><cell r="N124"><v>8</v></cell><cell r="O124" t="str"><v>HEL</v></cell></row><row r="124"><cell r="Q124" t="str"><v>MONOCOT</v></cell></row><row r="124"><cell r="S124"><v>1467</v></cell></row><row r="125"><cell r="A125" t="str"><v>CARAQU</v></cell><cell r="B125" t="str"><v>Carex aquatilis</v></cell></row><row r="125"><cell r="E125" t="str"><v>      </v></cell></row><row r="125"><cell r="M125" t="str"><v>PHe</v></cell><cell r="N125"><v>8</v></cell><cell r="O125" t="str"><v>HEL</v></cell></row><row r="125"><cell r="Q125" t="str"><v>MONOCOT</v></cell></row><row r="125"><cell r="S125"><v>1469</v></cell></row><row r="126"><cell r="A126" t="str"><v>CARBUE</v></cell><cell r="B126" t="str"><v>Carex buekii</v></cell></row><row r="126"><cell r="E126" t="str"><v>Wimm.      </v></cell></row><row r="126"><cell r="M126" t="str"><v>PHx</v></cell><cell r="N126"><v>1</v></cell></row><row r="126"><cell r="Q126" t="str"><v>MONOCOT</v></cell></row><row r="126"><cell r="S126"><v>19568</v></cell></row><row r="127"><cell r="A127" t="str"><v>CARDIA</v></cell><cell r="B127" t="str"><v>Carex diandra</v></cell></row><row r="127"><cell r="E127" t="str"><v>      </v></cell></row><row r="127"><cell r="M127" t="str"><v>PHx</v></cell><cell r="N127"><v>1</v></cell></row><row r="127"><cell r="Q127" t="str"><v>MONOCOT</v></cell></row><row r="127"><cell r="S127"><v>1957</v></cell></row><row r="128"><cell r="A128" t="str"><v>CARDIS</v></cell><cell r="B128" t="str"><v>Carex disticha</v></cell></row><row r="128"><cell r="E128" t="str"><v>      </v></cell></row><row r="128"><cell r="M128" t="str"><v>PHg</v></cell><cell r="N128"><v>9</v></cell><cell r="O128" t="str"><v>HYG</v></cell></row><row r="128"><cell r="Q128" t="str"><v>MONOCOT</v></cell></row><row r="128"><cell r="S128"><v>1473</v></cell></row><row r="129"><cell r="A129" t="str"><v>CARELA</v></cell><cell r="B129" t="str"><v>Carex elata</v></cell></row><row r="129"><cell r="E129" t="str"><v>All.      </v></cell></row><row r="129"><cell r="M129" t="str"><v>PHe</v></cell><cell r="N129"><v>8</v></cell><cell r="O129" t="str"><v>HEL</v></cell></row><row r="129"><cell r="Q129" t="str"><v>MONOCOT</v></cell></row><row r="129"><cell r="S129"><v>1475</v></cell></row><row r="130"><cell r="A130" t="str"><v>CARHAL</v></cell><cell r="B130" t="str"><v>Carex halophila</v></cell></row><row r="130"><cell r="E130" t="str"><v>      </v></cell></row><row r="130"><cell r="M130" t="str"><v>PHx</v></cell><cell r="N130"><v>1</v></cell></row><row r="130"><cell r="Q130" t="str"><v>MONOCOT</v></cell></row><row r="130"><cell r="S130"><v>19573</v></cell></row><row r="131"><cell r="A131" t="str"><v>CARHIR</v></cell><cell r="B131" t="str"><v>Carex hirta</v></cell></row><row r="131"><cell r="E131" t="str"><v>      </v></cell></row><row r="131"><cell r="M131" t="str"><v>PHg</v></cell><cell r="N131"><v>9</v></cell><cell r="O131" t="str"><v>HYG</v></cell></row><row r="131"><cell r="Q131" t="str"><v>MONOCOT</v></cell></row><row r="131"><cell r="S131"><v>1478</v></cell></row><row r="132"><cell r="A132" t="str"><v>CARLAS</v></cell><cell r="B132" t="str"><v>Carex lasiocarpa</v></cell></row><row r="132"><cell r="E132" t="str"><v>      </v></cell></row><row r="132"><cell r="M132" t="str"><v>PHg</v></cell><cell r="N132"><v>9</v></cell><cell r="O132" t="str"><v>HYG</v></cell></row><row r="132"><cell r="Q132" t="str"><v>MONOCOT</v></cell></row><row r="132"><cell r="S132"><v>19575</v></cell></row><row r="133"><cell r="A133" t="str"><v>CARLIM</v></cell><cell r="B133" t="str"><v>Carex limosa</v></cell></row><row r="133"><cell r="E133" t="str"><v>      </v></cell></row><row r="133"><cell r="M133" t="str"><v>PHg</v></cell><cell r="N133"><v>9</v></cell><cell r="O133" t="str"><v>HYG</v></cell></row><row r="133"><cell r="Q133" t="str"><v>MONOCOT</v></cell></row><row r="133"><cell r="S133"><v>19577</v></cell></row><row r="134"><cell r="A134" t="str"><v>CARNIG</v></cell><cell r="B134" t="str"><v>Carex nigra</v></cell></row><row r="134"><cell r="E134" t="str"><v>(L.) Reichard     </v></cell></row><row r="134"><cell r="M134" t="str"><v>PHg</v></cell><cell r="N134"><v>9</v></cell><cell r="O134" t="str"><v>HYG/HEL</v></cell></row><row r="134"><cell r="Q134" t="str"><v>MONOCOT</v></cell></row><row r="134"><cell r="S134"><v>148</v></cell></row><row r="135"><cell r="A135" t="str"><v>CARPAN</v></cell><cell r="B135" t="str"><v>Carex paniculata</v></cell></row><row r="135"><cell r="E135" t="str"><v>L.      </v></cell></row><row r="135"><cell r="M135" t="str"><v>PHe</v></cell><cell r="N135"><v>8</v></cell><cell r="O135" t="str"><v>HEL</v></cell></row><row r="135"><cell r="Q135" t="str"><v>MONOCOT</v></cell></row><row r="135"><cell r="S135"><v>1484</v></cell></row><row r="136"><cell r="A136" t="str"><v>CARPEN</v></cell><cell r="B136" t="str"><v>Carex pendula</v></cell></row><row r="136"><cell r="E136" t="str"><v>Huds.      </v></cell></row><row r="136"><cell r="M136" t="str"><v>PHe</v></cell><cell r="N136"><v>8</v></cell><cell r="O136" t="str"><v>HEL</v></cell></row><row r="136"><cell r="Q136" t="str"><v>MONOCOT</v></cell></row><row r="136"><cell r="S136"><v>1485</v></cell></row><row r="137"><cell r="A137" t="str"><v>CARPSE</v></cell><cell r="B137" t="str"><v>Carex pseudocyperus</v></cell></row><row r="137"><cell r="E137" t="str"><v>L.      </v></cell></row><row r="137"><cell r="M137" t="str"><v>PHe</v></cell><cell r="N137"><v>8</v></cell><cell r="O137" t="str"><v>HEL</v></cell></row><row r="137"><cell r="Q137" t="str"><v>MONOCOT</v></cell></row><row r="137"><cell r="S137"><v>1486</v></cell></row><row r="138"><cell r="A138" t="str"><v>CARRIP</v></cell><cell r="B138" t="str"><v>Carex riparia</v></cell></row><row r="138"><cell r="E138" t="str"><v>Curtis      </v></cell></row><row r="138"><cell r="M138" t="str"><v>PHe</v></cell><cell r="N138"><v>8</v></cell><cell r="O138" t="str"><v>HEL</v></cell></row><row r="138"><cell r="Q138" t="str"><v>MONOCOT</v></cell></row><row r="138"><cell r="S138"><v>1489</v></cell></row><row r="139"><cell r="A139" t="str"><v>CARROS</v></cell><cell r="B139" t="str"><v>Carex rostrata</v></cell><cell r="C139"><v>15</v></cell><cell r="D139"><v>3</v></cell><cell r="E139" t="str"><v>Stokes      </v></cell></row><row r="139"><cell r="M139" t="str"><v>PHe</v></cell><cell r="N139"><v>8</v></cell><cell r="O139" t="str"><v>HYD/HEL</v></cell><cell r="P139" t="str"><v>IBMR</v></cell><cell r="Q139" t="str"><v>MONOCOT</v></cell></row><row r="139"><cell r="S139"><v>149</v></cell></row><row r="140"><cell r="A140" t="str"><v>CARSPI</v></cell><cell r="B140" t="str"><v>Carex spicata</v></cell></row><row r="140"><cell r="E140" t="str"><v>Huds.      </v></cell></row><row r="140"><cell r="M140" t="str"><v>PHg</v></cell><cell r="N140"><v>9</v></cell><cell r="O140" t="str"><v>HYG</v></cell></row><row r="140"><cell r="Q140" t="str"><v>MONOCOT</v></cell></row><row r="140"><cell r="S140"><v>19578</v></cell></row><row r="141"><cell r="A141" t="str"><v>CARSPX</v></cell><cell r="B141" t="str"><v>Carex sp.</v></cell></row><row r="141"><cell r="E141" t="str"><v>      </v></cell></row><row r="141"><cell r="M141" t="str"><v>PHe</v></cell><cell r="N141"><v>8</v></cell><cell r="O141" t="str"><v>HEL</v></cell></row><row r="141"><cell r="Q141" t="str"><v>MONOCOT</v></cell></row><row r="141"><cell r="S141"><v>1466</v></cell></row><row r="142"><cell r="A142" t="str"><v>CARVES</v></cell><cell r="B142" t="str"><v>Carex vesicaria</v></cell><cell r="C142"><v>12</v></cell><cell r="D142"><v>2</v></cell><cell r="E142" t="str"><v>L.      </v></cell></row><row r="142"><cell r="M142" t="str"><v>PHe</v></cell><cell r="N142"><v>8</v></cell><cell r="O142" t="str"><v>HYD/HEL</v></cell><cell r="P142" t="str"><v>IBMR</v></cell><cell r="Q142" t="str"><v>MONOCOT</v></cell></row><row r="142"><cell r="S142"><v>1491</v></cell></row><row r="143"><cell r="A143" t="str"><v>CARVUL</v></cell><cell r="B143" t="str"><v>Carex vulpina</v></cell></row><row r="143"><cell r="E143" t="str"><v>L.      </v></cell></row><row r="143"><cell r="M143" t="str"><v>PHe</v></cell><cell r="N143"><v>8</v></cell><cell r="O143" t="str"><v>HEL</v></cell></row><row r="143"><cell r="Q143" t="str"><v>MONOCOT</v></cell></row><row r="143"><cell r="S143"><v>19581</v></cell></row><row r="144"><cell r="A144" t="str"><v>CASSEP</v></cell><cell r="B144" t="str"><v>Calystegia sepium</v></cell></row><row r="144"><cell r="E144" t="str"><v>(L.) R. Br.    </v></cell></row><row r="144"><cell r="M144" t="str"><v>PHg</v></cell><cell r="N144"><v>9</v></cell><cell r="O144" t="str"><v>HYG</v></cell></row><row r="144"><cell r="Q144" t="str"><v>DICOT</v></cell></row><row r="144"><cell r="S144"><v>1731</v></cell></row><row r="145"><cell r="A145" t="str"><v>CATAQU</v></cell><cell r="B145" t="str"><v>Catabrosa aquatica</v></cell><cell r="C145"><v>11</v></cell><cell r="D145"><v>2</v></cell><cell r="E145" t="str"><v>(L.) Beauv.     </v></cell></row><row r="145"><cell r="M145" t="str"><v>PHe</v></cell><cell r="N145"><v>8</v></cell><cell r="O145" t="str"><v>HYD/HEL</v></cell><cell r="P145" t="str"><v>IBMR</v></cell><cell r="Q145" t="str"><v>MONOCOT</v></cell></row><row r="145"><cell r="S145"><v>1555</v></cell></row><row r="146"><cell r="A146" t="str"><v>CAUVER</v></cell><cell r="B146" t="str"><v>Carum verticillatum</v></cell></row><row r="146"><cell r="E146" t="str"><v>      </v></cell></row><row r="146"><cell r="M146" t="str"><v>PHe</v></cell><cell r="N146"><v>8</v></cell><cell r="O146" t="str"><v>HYD/HEL</v></cell></row><row r="146"><cell r="Q146" t="str"><v>DICOT</v></cell></row><row r="146"><cell r="S146"><v>1979</v></cell></row><row r="147"><cell r="A147" t="str"><v>CAYARG</v></cell><cell r="B147" t="str"><v>Calypogeia arguta</v></cell></row><row r="147"><cell r="E147" t="str"><v>Nees & Mont.    </v></cell><cell r="F147" t="str"><v>Cincinnulus argutus (Nees & Mont.) Dumort.</v></cell><cell r="G147" t="str"><v>Kantia arguta (Nees & Mont.) Lindb.</v></cell></row><row r="147"><cell r="M147" t="str"><v>BRh</v></cell><cell r="N147"><v>4</v></cell></row><row r="147"><cell r="S147"><v>19562</v></cell></row><row r="148"><cell r="A148" t="str"><v>CAYFIS</v></cell><cell r="B148" t="str"><v>Calypogeia fissa</v></cell></row><row r="148"><cell r="E148" t="str"><v> (L.) Raddi       </v></cell><cell r="F148" t="str"><v>Mnium fissum L.</v></cell><cell r="G148" t="str"><v>Jungermannia calypogeia Raddi</v></cell><cell r="H148" t="str"><v>Jungermannia fissa Scop.</v></cell><cell r="I148" t="str"><v>Jungermannia sprengelii Mart.</v></cell><cell r="J148" t="str"><v>Kantia calypogeia Lindb.</v></cell><cell r="K148" t="str"><v>Kantia sprengelii Pearson</v></cell></row><row r="148"><cell r="M148" t="str"><v>BRh</v></cell><cell r="N148"><v>4</v></cell></row><row r="148"><cell r="S148"><v>19563</v></cell></row><row r="149"><cell r="A149" t="str"><v>CAYSPX</v></cell><cell r="B149" t="str"><v>Calypogeia sp.</v></cell></row><row r="149"><cell r="E149" t="str"><v>Raddi</v></cell></row><row r="149"><cell r="M149" t="str"><v>BRh</v></cell><cell r="N149"><v>4</v></cell></row><row r="149"><cell r="S149"><v>19564</v></cell></row><row r="150"><cell r="A150" t="str"><v>CEATHA</v></cell><cell r="B150" t="str"><v>Ceratopteris thalictroides</v></cell></row><row r="150"><cell r="E150" t="str"><v>      </v></cell></row><row r="150"><cell r="M150" t="str"><v>PTE</v></cell><cell r="N150"><v>6</v></cell></row><row r="150"><cell r="S150"><v>19584</v></cell></row><row r="151"><cell r="A151" t="str"><v>CERAPI</v></cell><cell r="B151" t="str"><v>Ceratophyllum demersum var. apiculatum</v></cell></row><row r="151"><cell r="E151" t="str"><v>      </v></cell></row><row r="151"><cell r="M151" t="str"><v>PHy</v></cell><cell r="N151"><v>7</v></cell><cell r="O151" t="str"><v>HYD</v></cell></row><row r="151"><cell r="Q151" t="str"><v>DICOT</v></cell></row><row r="151"><cell r="S151"><v>19582</v></cell></row><row r="152"><cell r="A152" t="str"><v>CERDEM</v></cell><cell r="B152" t="str"><v>Ceratophyllum demersum</v></cell><cell r="C152"><v>5</v></cell><cell r="D152"><v>2</v></cell><cell r="E152" t="str"><v>L.      </v></cell></row><row r="152"><cell r="M152" t="str"><v>PHy</v></cell><cell r="N152"><v>7</v></cell><cell r="O152" t="str"><v>HYD</v></cell><cell r="P152" t="str"><v>IBMR</v></cell><cell r="Q152" t="str"><v>DICOT</v></cell></row><row r="152"><cell r="S152"><v>1717</v></cell></row><row r="153"><cell r="A153" t="str"><v>CERINE</v></cell><cell r="B153" t="str"><v>Ceratophyllum demersum var. inerme</v></cell></row><row r="153"><cell r="E153" t="str"><v>      </v></cell></row><row r="153"><cell r="M153" t="str"><v>PHy</v></cell><cell r="N153"><v>7</v></cell><cell r="O153" t="str"><v>HYD</v></cell></row><row r="153"><cell r="Q153" t="str"><v>DICOT</v></cell></row><row r="153"><cell r="S153" t="str"><v>Pas de cd_sandre</v></cell></row><row r="154"><cell r="A154" t="str"><v>CERMUR</v></cell><cell r="B154" t="str"><v>Ceratophyllum muricatum</v></cell></row><row r="154"><cell r="E154" t="str"><v>      </v></cell></row><row r="154"><cell r="M154" t="str"><v>PHy</v></cell><cell r="N154"><v>7</v></cell><cell r="O154" t="str"><v>HYD</v></cell></row><row r="154"><cell r="Q154" t="str"><v>DICOT</v></cell></row><row r="154"><cell r="S154" t="str"><v>Pas de cd_sandre</v></cell></row><row r="155"><cell r="A155" t="str"><v>CERPLA</v></cell><cell r="B155" t="str"><v>Ceratophyllum platyacanthum</v></cell></row><row r="155"><cell r="E155" t="str"><v>      </v></cell></row><row r="155"><cell r="M155" t="str"><v>PHy</v></cell><cell r="N155"><v>7</v></cell><cell r="O155" t="str"><v>HYD</v></cell></row><row r="155"><cell r="Q155" t="str"><v>DICOT</v></cell></row><row r="155"><cell r="S155"><v>19583</v></cell></row><row r="156"><cell r="A156" t="str"><v>CERSPX</v></cell><cell r="B156" t="str"><v>Ceratophyllum sp.</v></cell></row><row r="156"><cell r="E156" t="str"><v>      </v></cell></row><row r="156"><cell r="M156" t="str"><v>PHy</v></cell><cell r="N156"><v>7</v></cell><cell r="O156" t="str"><v>HYD</v></cell></row><row r="156"><cell r="Q156" t="str"><v>DICOT</v></cell></row><row r="156"><cell r="S156"><v>1716</v></cell></row><row r="157"><cell r="A157" t="str"><v>CERSUB</v></cell><cell r="B157" t="str"><v>Ceratophyllum submersum</v></cell><cell r="C157"><v>20</v></cell><cell r="D157"><v>3</v></cell><cell r="E157" t="str"><v>L.      </v></cell></row><row r="157"><cell r="M157" t="str"><v>PHy</v></cell><cell r="N157"><v>7</v></cell><cell r="O157" t="str"><v>HYD</v></cell><cell r="P157" t="str"><v>IBMR</v></cell><cell r="Q157" t="str"><v>DICOT</v></cell></row><row r="157"><cell r="S157"><v>1718</v></cell></row><row r="158"><cell r="A158" t="str"><v>CHAACU</v></cell><cell r="B158" t="str"><v>Chara aculeolata</v></cell></row><row r="158"><cell r="E158" t="str"><v>Kützing      </v></cell><cell r="F158" t="str"><v>Chara pedunculata Kûtz.</v></cell><cell r="G158" t="str"><v>Chara polyacantha A. Braun</v></cell></row><row r="158"><cell r="M158" t="str"><v>ALG</v></cell><cell r="N158"><v>2</v></cell></row><row r="158"><cell r="S158"><v>5252</v></cell></row><row r="159"><cell r="A159" t="str"><v>CHAASP</v></cell><cell r="B159" t="str"><v>Chara aspera</v></cell></row><row r="159"><cell r="E159" t="str"><v>Deth. Ex Wild.    </v></cell><cell r="F159" t="str"><v>Chara delicatula Desv. non Agardh </v></cell></row><row r="159"><cell r="M159" t="str"><v>ALG</v></cell><cell r="N159"><v>2</v></cell></row><row r="159"><cell r="S159"><v>5253</v></cell></row><row r="160"><cell r="A160" t="str"><v>CHABRA</v></cell><cell r="B160" t="str"><v>Chara braunii</v></cell></row><row r="160"><cell r="E160" t="str"><v>C.C.Gmelin</v></cell></row><row r="160"><cell r="M160" t="str"><v>ALG</v></cell><cell r="N160"><v>2</v></cell></row><row r="160"><cell r="S160"><v>5254</v></cell></row><row r="161"><cell r="A161" t="str"><v>CHACAN</v></cell><cell r="B161" t="str"><v>Chara canescens</v></cell></row><row r="161"><cell r="E161" t="str"><v>Desv. & Lois    </v></cell></row><row r="161"><cell r="M161" t="str"><v>ALG</v></cell><cell r="N161"><v>2</v></cell></row><row r="161"><cell r="S161"><v>5255</v></cell></row><row r="162"><cell r="A162" t="str"><v>CHACON</v></cell><cell r="B162" t="str"><v>Chara contraria</v></cell></row><row r="162"><cell r="E162" t="str"><v>A. Braun     </v></cell></row><row r="162"><cell r="M162" t="str"><v>ALG</v></cell><cell r="N162"><v>2</v></cell></row><row r="162"><cell r="S162"><v>5256</v></cell></row><row r="163"><cell r="A163" t="str"><v>CHAGLO</v></cell><cell r="B163" t="str"><v>Chara globularis</v></cell><cell r="C163"><v>13</v></cell><cell r="D163"><v>1</v></cell><cell r="E163" t="str"><v>Thuill.      </v></cell><cell r="F163" t="str"><v>Chara fragilis Desv.</v></cell></row><row r="163"><cell r="M163" t="str"><v>ALG</v></cell><cell r="N163"><v>2</v></cell></row><row r="163"><cell r="P163" t="str"><v>IBMR</v></cell></row><row r="163"><cell r="S163"><v>5257</v></cell></row><row r="164"><cell r="A164" t="str"><v>CHAGYM</v></cell><cell r="B164" t="str"><v>Chara vulgaris var. gymnophylla</v></cell></row><row r="164"><cell r="E164" t="str"><v>A. Braun     </v></cell><cell r="F164" t="str"><v>Chara gymnophylla A. Braun</v></cell></row><row r="164"><cell r="M164" t="str"><v>ALG</v></cell><cell r="N164"><v>2</v></cell></row><row r="164"><cell r="S164"><v>5262</v></cell></row><row r="165"><cell r="A165" t="str"><v>CHAHIS</v></cell><cell r="B165" t="str"><v>Chara hispida</v></cell><cell r="C165"><v>15</v></cell><cell r="D165"><v>2</v></cell><cell r="E165" t="str"><v>(L.) Vaillant</v></cell></row><row r="165"><cell r="M165" t="str"><v>ALG</v></cell><cell r="N165"><v>2</v></cell></row><row r="165"><cell r="P165" t="str"><v>IBMR</v></cell></row><row r="165"><cell r="S165"><v>5258</v></cell></row><row r="166"><cell r="A166" t="str"><v>CHAINT</v></cell><cell r="B166" t="str"><v>Chara intermedia</v></cell></row><row r="166"><cell r="E166" t="str"><v>A. Braun     </v></cell></row><row r="166"><cell r="M166" t="str"><v>ALG</v></cell><cell r="N166"><v>2</v></cell></row><row r="166"><cell r="S166"><v>5259</v></cell></row><row r="167"><cell r="A167" t="str"><v>CHASPX</v></cell><cell r="B167" t="str"><v>Chara sp.</v></cell></row><row r="167"><cell r="E167" t="str"><v>L. ex Vaillant    </v></cell></row><row r="167"><cell r="M167" t="str"><v>ALG</v></cell><cell r="N167"><v>2</v></cell></row><row r="167"><cell r="S167"><v>1121</v></cell></row><row r="168"><cell r="A168" t="str"><v>CHAVUL</v></cell><cell r="B168" t="str"><v>Chara vulgaris</v></cell><cell r="C168"><v>13</v></cell><cell r="D168"><v>1</v></cell><cell r="E168" t="str"><v>L.      </v></cell><cell r="F168" t="str"><v>Chara foetida A. Braun</v></cell></row><row r="168"><cell r="M168" t="str"><v>ALG</v></cell><cell r="N168"><v>2</v></cell></row><row r="168"><cell r="P168" t="str"><v>IBMR</v></cell></row><row r="168"><cell r="S168"><v>5261</v></cell></row><row r="169"><cell r="A169" t="str"><v>CHESPX</v></cell><cell r="B169" t="str"><v>Chaetophora sp.</v></cell><cell r="C169"><v>12</v></cell><cell r="D169"><v>2</v></cell><cell r="E169" t="str"><v>Schrank      </v></cell></row><row r="169"><cell r="M169" t="str"><v>ALG</v></cell><cell r="N169"><v>2</v></cell></row><row r="169"><cell r="P169" t="str"><v>IBMR</v></cell></row><row r="169"><cell r="S169"><v>1117</v></cell></row><row r="170"><cell r="A170" t="str"><v>CHICOA</v></cell><cell r="B170" t="str"><v>Chiloscyphus coadunatus</v></cell></row><row r="170"><cell r="E170" t="str"><v>(Sw.) J.J. engel & R.M. Schust.</v></cell><cell r="F170" t="str"><v>Lophocolea bidentata (L.) Dumort.</v></cell><cell r="G170" t="str"><v>Lophocolea alata (Nees) Schiffn.</v></cell><cell r="H170" t="str"><v>Lophocolea cuspidata (Nees) Limpr.</v></cell><cell r="I170" t="str"><v>Chiloscyphus cuspidatus (Nees) J.J. Engel & R.M. Schust.</v></cell><cell r="J170" t="str"><v>Chiloscyphus latifolius (Nees) J.J. Engel & R.M. Schust.</v></cell><cell r="K170" t="str"><v>Jungermannia coadunata Sw.</v></cell><cell r="L170" t="str"><v>Jungermannia bidentata L.</v></cell><cell r="M170" t="str"><v>BRh</v></cell><cell r="N170"><v>4</v></cell></row><row r="170"><cell r="S170"><v>19593</v></cell></row><row r="171"><cell r="A171" t="str"><v>CHIPAL</v></cell><cell r="B171" t="str"><v>Chiloscyphus pallescens</v></cell><cell r="C171"><v>14</v></cell><cell r="D171"><v>2</v></cell><cell r="E171" t="str"><v>(Ehrh. ex Hoffm.) Dumort.   </v></cell><cell r="F171" t="str"><v>Chiloscyphus polyanthos var. pallescens (Ehrh. ex Hoffm.) C. Hartm.</v></cell><cell r="G171" t="str"><v>Chiloscyphus polyanthos var. fragilis (Roth.) Müll. Frib.</v></cell><cell r="H171" t="str"><v>Jungermannia pallescens Ehrh. ex Hoffm.</v></cell></row><row r="171"><cell r="M171" t="str"><v>BRh</v></cell><cell r="N171"><v>4</v></cell></row><row r="171"><cell r="P171" t="str"><v>IBMR</v></cell></row><row r="171"><cell r="S171"><v>1185</v></cell></row><row r="172"><cell r="A172" t="str"><v>CHIPOL</v></cell><cell r="B172" t="str"><v>Chiloscyphus polyanthos var. polyanthos</v></cell><cell r="C172"><v>15</v></cell><cell r="D172"><v>2</v></cell><cell r="E172" t="str"><v>L. Corda</v></cell><cell r="F172" t="str"><v>Chiloscyphus polyanthos</v></cell><cell r="G172" t="str"><v>Chiloscyphus polyanthos var. rivularis (Schrad.) Nees</v></cell><cell r="H172" t="str"><v>Chiloscyphus polyanthos var. polyanthos fo. rivularis L. Corda </v></cell><cell r="I172" t="str"><v>Jungermannia polyanthos L.</v></cell></row><row r="172"><cell r="M172" t="str"><v>BRh</v></cell><cell r="N172"><v>4</v></cell></row><row r="172"><cell r="P172" t="str"><v>IBMR</v></cell></row><row r="172"><cell r="S172"><v>1186</v></cell></row><row r="173"><cell r="A173" t="str"><v>CHISPX</v></cell><cell r="B173" t="str"><v>Chiloscyphus sp.</v></cell></row><row r="173"><cell r="E173" t="str"><v>Corda</v></cell></row><row r="173"><cell r="M173" t="str"><v>BRh</v></cell><cell r="N173"><v>4</v></cell></row><row r="173"><cell r="S173"><v>1182</v></cell></row><row r="174"><cell r="A174" t="str"><v>CHLSPX</v></cell><cell r="B174" t="str"><v>Chlorhormidium sp.</v></cell></row><row r="174"><cell r="E174" t="str"><v>Fott      </v></cell></row><row r="174"><cell r="M174" t="str"><v>ALG</v></cell><cell r="N174"><v>2</v></cell></row><row r="174"><cell r="S174"><v>1141</v></cell></row><row r="175"><cell r="A175" t="str"><v>CHOSPX</v></cell><cell r="B175" t="str"><v>Chlorotylium sp</v></cell></row><row r="175"><cell r="E175" t="str"><v>Kützing      </v></cell></row><row r="175"><cell r="M175" t="str"><v>ALG</v></cell><cell r="N175"><v>2</v></cell></row><row r="175"><cell r="S175"><v>19594</v></cell></row><row r="176"><cell r="A176" t="str"><v>CHRALT</v></cell><cell r="B176" t="str"><v>Chrysosplenium alternifolium</v></cell></row><row r="176"><cell r="E176" t="str"><v>L.      </v></cell></row><row r="176"><cell r="M176" t="str"><v>PHg</v></cell><cell r="N176"><v>9</v></cell><cell r="O176" t="str"><v>HYG</v></cell></row><row r="176"><cell r="Q176" t="str"><v>DICOT</v></cell></row><row r="176"><cell r="S176"><v>1938</v></cell></row><row r="177"><cell r="A177" t="str"><v>CHROPP</v></cell><cell r="B177" t="str"><v>Chrysosplenium oppositifolium</v></cell></row><row r="177"><cell r="E177" t="str"><v>L.      </v></cell></row><row r="177"><cell r="M177" t="str"><v>PHg</v></cell><cell r="N177"><v>9</v></cell><cell r="O177" t="str"><v>HYG</v></cell></row><row r="177"><cell r="Q177" t="str"><v>DICOT</v></cell></row><row r="177"><cell r="S177"><v>1939</v></cell></row><row r="178"><cell r="A178" t="str"><v>CICVIR</v></cell><cell r="B178" t="str"><v>Cicuta virosa</v></cell></row><row r="178"><cell r="E178" t="str"><v>L.      </v></cell></row><row r="178"><cell r="M178" t="str"><v>PHe</v></cell><cell r="N178"><v>8</v></cell><cell r="O178" t="str"><v>HEL</v></cell></row><row r="178"><cell r="Q178" t="str"><v>DICOT</v></cell></row><row r="178"><cell r="S178"><v>1981</v></cell></row><row r="179"><cell r="A179" t="str"><v>CINAQU</v></cell><cell r="B179" t="str"><v>Cinclidotus aquaticus</v></cell><cell r="C179"><v>15</v></cell><cell r="D179"><v>2</v></cell><cell r="E179" t="str"><v> (Hedw.) B., S. & G.</v></cell></row><row r="179"><cell r="M179" t="str"><v>BRm</v></cell><cell r="N179"><v>5</v></cell></row><row r="179"><cell r="P179" t="str"><v>IBMR</v></cell></row><row r="179"><cell r="S179"><v>1318</v></cell></row><row r="180"><cell r="A180" t="str"><v>CINDAN</v></cell><cell r="B180" t="str"><v>Cinclidotus danubicus</v></cell><cell r="C180"><v>13</v></cell><cell r="D180"><v>3</v></cell><cell r="E180" t="str"><v>Schiffn. & Baumg.</v></cell></row><row r="180"><cell r="M180" t="str"><v>BRm</v></cell><cell r="N180"><v>5</v></cell></row><row r="180"><cell r="P180" t="str"><v>IBMR</v></cell></row><row r="180"><cell r="S180"><v>1319</v></cell></row><row r="181"><cell r="A181" t="str"><v>CINFON</v></cell><cell r="B181" t="str"><v>Cinclidotus fontinaloides</v></cell><cell r="C181"><v>12</v></cell><cell r="D181"><v>2</v></cell><cell r="E181" t="str"><v>(Hedw.) P. Beauv.    </v></cell><cell r="F181" t="str"><v>Cinclidotus minor Lindb.</v></cell></row><row r="181"><cell r="M181" t="str"><v>BRm</v></cell><cell r="N181"><v>5</v></cell></row><row r="181"><cell r="P181" t="str"><v>IBMR</v></cell></row><row r="181"><cell r="S181"><v>132</v></cell></row><row r="182"><cell r="A182" t="str"><v>CINMUC</v></cell><cell r="B182" t="str"><v>Cinclidotus mucronatus</v></cell></row><row r="182"><cell r="E182" t="str"><v>(Brid.) Mach.     </v></cell><cell r="F182" t="str"><v>Dialytrichia mucronata (Brid.) Broth.</v></cell></row><row r="182"><cell r="M182" t="str"><v>BRm</v></cell><cell r="N182"><v>5</v></cell></row><row r="182"><cell r="S182"><v>19595</v></cell></row><row r="183"><cell r="A183" t="str"><v>CINRIP</v></cell><cell r="B183" t="str"><v>Cinclidotus riparius</v></cell><cell r="C183"><v>13</v></cell><cell r="D183"><v>2</v></cell><cell r="E183" t="str"><v>(Brid.) Arnott   </v></cell><cell r="F183" t="str"><v>Cinclidotus nigricans (Brid.) Wijk & Marg.</v></cell></row><row r="183"><cell r="M183" t="str"><v>BRm</v></cell><cell r="N183"><v>5</v></cell></row><row r="183"><cell r="P183" t="str"><v>IBMR</v></cell></row><row r="183"><cell r="S183"><v>1321</v></cell></row><row r="184"><cell r="A184" t="str"><v>CINSPX</v></cell><cell r="B184" t="str"><v>Cinclidotus sp.</v></cell></row><row r="184"><cell r="E184" t="str"><v>P. Beauv. </v></cell></row><row r="184"><cell r="M184" t="str"><v>BRm</v></cell><cell r="N184"><v>5</v></cell></row><row r="184"><cell r="S184"><v>1317</v></cell></row><row r="185"><cell r="A185" t="str"><v>CISARV</v></cell><cell r="B185" t="str"><v>Cirsium arvense</v></cell></row><row r="185"><cell r="E185" t="str"><v>(L.) Scop.     </v></cell></row><row r="185"><cell r="M185" t="str"><v>PHx</v></cell><cell r="N185"><v>1</v></cell></row><row r="185"><cell r="Q185" t="str"><v>DICOT</v></cell></row><row r="185"><cell r="S185"><v>1733</v></cell></row><row r="186"><cell r="A186" t="str"><v>CISOLE</v></cell><cell r="B186" t="str"><v>Cirsium oleraceum</v></cell></row><row r="186"><cell r="E186" t="str"><v>(L.) Scop.     </v></cell></row><row r="186"><cell r="M186" t="str"><v>PHg</v></cell><cell r="N186"><v>9</v></cell><cell r="O186" t="str"><v>HYG</v></cell></row><row r="186"><cell r="Q186" t="str"><v>DICOT</v></cell></row><row r="186"><cell r="S186"><v>1737</v></cell></row><row r="187"><cell r="A187" t="str"><v>CISPAL</v></cell><cell r="B187" t="str"><v>Cirsium palustre</v></cell></row><row r="187"><cell r="E187" t="str"><v>(L.) Scop.     </v></cell></row><row r="187"><cell r="M187" t="str"><v>PHg</v></cell><cell r="N187"><v>9</v></cell><cell r="O187" t="str"><v>HYG</v></cell></row><row r="187"><cell r="Q187" t="str"><v>DICOT</v></cell></row><row r="187"><cell r="S187"><v>1738</v></cell></row><row r="188"><cell r="A188" t="str"><v>CLASPX</v></cell><cell r="B188" t="str"><v>Cladophora sp.</v></cell><cell r="C188"><v>6</v></cell><cell r="D188"><v>1</v></cell><cell r="E188" t="str"><v>Kützing      </v></cell></row><row r="188"><cell r="M188" t="str"><v>ALG</v></cell><cell r="N188"><v>2</v></cell></row><row r="188"><cell r="P188" t="str"><v>IBMR</v></cell></row><row r="188"><cell r="S188"><v>1124</v></cell></row><row r="189"><cell r="A189" t="str"><v>CLDMAR</v></cell><cell r="B189" t="str"><v>Cladium mariscus</v></cell></row><row r="189"><cell r="E189" t="str"><v>      </v></cell></row><row r="189"><cell r="M189" t="str"><v>PHe</v></cell><cell r="N189"><v>8</v></cell><cell r="O189" t="str"><v>HEL</v></cell></row><row r="189"><cell r="Q189" t="str"><v>MONOCOT</v></cell></row><row r="189"><cell r="S189"><v>1493</v></cell></row><row r="190"><cell r="A190" t="str"><v>CLIDEN</v></cell><cell r="B190" t="str"><v>Climacium dendroides</v></cell></row><row r="190"><cell r="E190" t="str"><v>(Hedw.) Web. & Mohr  </v></cell><cell r="F190" t="str"><v>Calliergon solitarium (Möll.) Broth.</v></cell></row><row r="190"><cell r="M190" t="str"><v>BRm</v></cell><cell r="N190"><v>5</v></cell></row><row r="190"><cell r="S190"><v>19597</v></cell></row><row r="191"><cell r="A191" t="str"><v>COILAC</v></cell><cell r="B191" t="str"><v>Coix lacryma-jobi</v></cell></row><row r="191"><cell r="E191" t="str"><v>      </v></cell></row><row r="191"><cell r="M191" t="str"><v>PHx</v></cell><cell r="N191"><v>1</v></cell></row><row r="191"><cell r="Q191" t="str"><v>MONOCOT</v></cell></row><row r="191"><cell r="S191"><v>19598</v></cell></row><row r="192"><cell r="A192" t="str"><v>COLFLU</v></cell><cell r="B192" t="str"><v>Collema fluviatile</v></cell><cell r="C192"><v>17</v></cell><cell r="D192"><v>3</v></cell><cell r="E192" t="str"><v>      </v></cell></row><row r="192"><cell r="M192" t="str"><v>LIC</v></cell><cell r="N192"><v>3</v></cell></row><row r="192"><cell r="P192" t="str"><v>IBMR</v></cell></row><row r="192"><cell r="S192"><v>196</v></cell></row><row r="193"><cell r="A193" t="str"><v>COLSPX</v></cell><cell r="B193" t="str"><v>Collema sp.</v></cell></row><row r="193"><cell r="E193" t="str"><v>      </v></cell></row><row r="193"><cell r="M193" t="str"><v>LIC</v></cell><cell r="N193"><v>3</v></cell></row><row r="193"><cell r="S193"><v>9675</v></cell></row><row r="194"><cell r="A194" t="str"><v>COMSPX</v></cell><cell r="B194" t="str"><v>Compsopogon sp.</v></cell></row><row r="194"><cell r="E194" t="str"><v>Mont.  emend. Rintoul, Sheath et Vis</v></cell><cell r="F194" t="str"><v>Pericystis J. Agardh</v></cell></row><row r="194"><cell r="M194" t="str"><v>ALG</v></cell><cell r="N194"><v>2</v></cell></row><row r="194"><cell r="S194"><v>671</v></cell></row><row r="195"><cell r="A195" t="str"><v>CONCON</v></cell><cell r="B195" t="str"><v>Conocephalum conicum</v></cell></row><row r="195"><cell r="E195" t="str"><v>(L.) Dumort.     </v></cell><cell r="F195" t="str"><v>Marchantia conica L.</v></cell><cell r="G195" t="str"><v>Conocephalum Kiaeri (Kaal.) Grolle</v></cell><cell r="H195" t="str"><v>Conocephalum officinale Trevis</v></cell><cell r="I195" t="str"><v>Conocephalum trioicum F. Weber</v></cell><cell r="J195" t="str"><v>Fegatella conica (L.) Corda</v></cell><cell r="K195" t="str"><v>Fegatella officinalis Raddi</v></cell></row><row r="195"><cell r="M195" t="str"><v>BRh</v></cell><cell r="N195"><v>4</v></cell></row><row r="195"><cell r="S195"><v>1176</v></cell></row><row r="196"><cell r="A196" t="str"><v>CORLIT</v></cell><cell r="B196" t="str"><v>Corrigiola littoralis</v></cell></row><row r="196"><cell r="E196" t="str"><v>      </v></cell></row><row r="196"><cell r="M196" t="str"><v>PHg</v></cell><cell r="N196"><v>9</v></cell><cell r="O196" t="str"><v>HYG</v></cell></row><row r="196"><cell r="Q196" t="str"><v>DICOT</v></cell></row><row r="196"><cell r="S196"><v>1961</v></cell></row><row r="197"><cell r="A197" t="str"><v>COTCOR</v></cell><cell r="B197" t="str"><v>Cotula coronopifolia</v></cell></row><row r="197"><cell r="E197" t="str"><v>      </v></cell></row><row r="197"><cell r="M197" t="str"><v>PHe</v></cell><cell r="N197"><v>8</v></cell><cell r="O197" t="str"><v>HEL</v></cell></row><row r="197"><cell r="Q197" t="str"><v>DICOT</v></cell></row><row r="197"><cell r="S197"><v>1962</v></cell></row><row r="198"><cell r="A198" t="str"><v>CRACOM</v></cell><cell r="B198" t="str"><v>Cratoneuron commutatum</v></cell><cell r="C198"><v>15</v></cell><cell r="D198"><v>2</v></cell><cell r="E198" t="str"><v>(Hedw.) G. Roth   </v></cell><cell r="F198" t="str"><v>Cratoneuron falcatum (Brid.) G. Roth</v></cell></row><row r="198"><cell r="M198" t="str"><v>BRm</v></cell><cell r="N198"><v>5</v></cell></row><row r="198"><cell r="P198" t="str"><v>IBMR</v></cell></row><row r="198"><cell r="S198"><v>1232</v></cell></row><row r="199"><cell r="A199" t="str"><v>CRAFIL</v></cell><cell r="B199" t="str"><v>Cratoneuron filicinum</v></cell><cell r="C199"><v>18</v></cell><cell r="D199"><v>3</v></cell><cell r="E199" t="str"><v>(Hedw.) Spruce</v></cell><cell r="F199" t="str"><v>Amblystegium boreale Dix.</v></cell><cell r="G199" t="str"><v>Cratoneuron articum Steere</v></cell></row><row r="199"><cell r="M199" t="str"><v>BRm</v></cell><cell r="N199"><v>5</v></cell></row><row r="199"><cell r="P199" t="str"><v>IBMR</v></cell></row><row r="199"><cell r="S199"><v>1233</v></cell></row><row r="200"><cell r="A200" t="str"><v>CRASPX</v></cell><cell r="B200" t="str"><v>Cratoneuron sp.</v></cell></row><row r="200"><cell r="E200" t="str"><v>(Sull.) Spruce </v></cell></row><row r="200"><cell r="M200" t="str"><v>BRm</v></cell><cell r="N200"><v>5</v></cell></row><row r="200"><cell r="S200"><v>1231</v></cell></row><row r="201"><cell r="A201" t="str"><v>CRSAQU</v></cell><cell r="B201" t="str"><v>Crassula aquatica</v></cell></row><row r="201"><cell r="E201" t="str"><v>      </v></cell></row><row r="201"><cell r="M201" t="str"><v>PHe</v></cell><cell r="N201"><v>8</v></cell><cell r="O201" t="str"><v>HEL</v></cell></row><row r="201"><cell r="Q201" t="str"><v>DICOT</v></cell></row><row r="201"><cell r="S201"><v>1963</v></cell></row><row r="202"><cell r="A202" t="str"><v>CRSHEL</v></cell><cell r="B202" t="str"><v>Crassula helmsii</v></cell></row><row r="202"><cell r="E202" t="str"><v>(Kirk) Cockayne     </v></cell></row><row r="202"><cell r="M202" t="str"><v>PHe</v></cell><cell r="N202"><v>8</v></cell><cell r="O202" t="str"><v>HEL</v></cell></row><row r="202"><cell r="Q202" t="str"><v>DICOT</v></cell></row><row r="202"><cell r="S202"><v>1964</v></cell></row><row r="203"><cell r="A203" t="str"><v>CTEMOL</v></cell><cell r="B203" t="str"><v>Ctenidium molluscum</v></cell></row><row r="203"><cell r="E203" t="str"><v>(Hedw.) Mitt.     </v></cell><cell r="F203" t="str"><v>Hypnum balearicum Dix.</v></cell></row><row r="203"><cell r="M203" t="str"><v>BRm</v></cell><cell r="N203"><v>5</v></cell></row><row r="203"><cell r="S203"><v>1961</v></cell></row><row r="204"><cell r="A204" t="str"><v>CYLSPX</v></cell><cell r="B204" t="str"><v>Cylindrospermum sp.</v></cell></row><row r="204"><cell r="E204" t="str"><v>Kützing      </v></cell></row><row r="204"><cell r="M204" t="str"><v>ALG</v></cell><cell r="N204"><v>2</v></cell></row><row r="204"><cell r="S204"><v>114</v></cell></row><row r="205"><cell r="A205" t="str"><v>CYPERA</v></cell><cell r="B205" t="str"><v>Cyperus eragrostis</v></cell></row><row r="205"><cell r="E205" t="str"><v>      </v></cell></row><row r="205"><cell r="M205" t="str"><v>PHg</v></cell><cell r="N205"><v>9</v></cell><cell r="O205" t="str"><v>HYG</v></cell></row><row r="205"><cell r="Q205" t="str"><v>MONOCOT</v></cell></row><row r="205"><cell r="S205"><v>19611</v></cell></row><row r="206"><cell r="A206" t="str"><v>CYPFUS</v></cell><cell r="B206" t="str"><v>Cyperus fuscus</v></cell></row><row r="206"><cell r="E206" t="str"><v>L.      </v></cell></row><row r="206"><cell r="M206" t="str"><v>PHe</v></cell><cell r="N206"><v>8</v></cell><cell r="O206" t="str"><v>HEL</v></cell></row><row r="206"><cell r="Q206" t="str"><v>MONOCOT</v></cell></row><row r="206"><cell r="S206"><v>1499</v></cell></row><row r="207"><cell r="A207" t="str"><v>CYPLON</v></cell><cell r="B207" t="str"><v>Cyperus longus</v></cell></row><row r="207"><cell r="E207" t="str"><v>L.      </v></cell></row><row r="207"><cell r="M207" t="str"><v>PHg</v></cell><cell r="N207"><v>9</v></cell><cell r="O207" t="str"><v>HYG</v></cell></row><row r="207"><cell r="Q207" t="str"><v>MONOCOT</v></cell></row><row r="207"><cell r="S207"><v>15</v></cell></row><row r="208"><cell r="A208" t="str"><v>CYPSER</v></cell><cell r="B208" t="str"><v>Cyperus serotinus</v></cell></row><row r="208"><cell r="E208" t="str"><v>Rottb.      </v></cell></row><row r="208"><cell r="M208" t="str"><v>PHg</v></cell><cell r="N208"><v>9</v></cell><cell r="O208" t="str"><v>HYG</v></cell></row><row r="208"><cell r="Q208" t="str"><v>MONOCOT</v></cell></row><row r="208"><cell r="S208"><v>152</v></cell></row><row r="209"><cell r="A209" t="str"><v>CYPSPX</v></cell><cell r="B209" t="str"><v>Cyperus sp.</v></cell></row><row r="209"><cell r="E209" t="str"><v>      </v></cell></row><row r="209"><cell r="M209" t="str"><v>PHg</v></cell><cell r="N209"><v>9</v></cell><cell r="O209" t="str"><v>HYG</v></cell></row><row r="209"><cell r="Q209" t="str"><v>MONOCOT</v></cell></row><row r="209"><cell r="S209"><v>1494</v></cell></row><row r="210"><cell r="A210" t="str"><v>DAMALI</v></cell><cell r="B210" t="str"><v>Damasonium alisma</v></cell></row><row r="210"><cell r="E210" t="str"><v>Miller      </v></cell></row><row r="210"><cell r="M210" t="str"><v>PHe</v></cell><cell r="N210"><v>8</v></cell><cell r="O210" t="str"><v>HYD/HEL</v></cell></row><row r="210"><cell r="Q210" t="str"><v>MONOCOT</v></cell></row><row r="210"><cell r="S210"><v>1895</v></cell></row><row r="211"><cell r="A211" t="str"><v>DAMBOU</v></cell><cell r="B211" t="str"><v>Damasonium bourgaei</v></cell></row><row r="211"><cell r="E211" t="str"><v>      </v></cell></row><row r="211"><cell r="M211" t="str"><v>PHx</v></cell><cell r="N211"><v>1</v></cell></row><row r="211"><cell r="Q211" t="str"><v>MONOCOT</v></cell></row><row r="211"><cell r="S211"><v>19612</v></cell></row><row r="212"><cell r="A212" t="str"><v>DAMPOL</v></cell><cell r="B212" t="str"><v>Damasonium polyspermum</v></cell></row><row r="212"><cell r="E212" t="str"><v>Cosson      </v></cell></row><row r="212"><cell r="M212" t="str"><v>PHx</v></cell><cell r="N212"><v>1</v></cell></row><row r="212"><cell r="Q212" t="str"><v>MONOCOT</v></cell></row><row r="212"><cell r="S212"><v>19613</v></cell></row><row r="213"><cell r="A213" t="str"><v>DERSPX</v></cell><cell r="B213" t="str"><v>Dermatocarpon sp.</v></cell></row><row r="213"><cell r="E213" t="str"><v>      </v></cell></row><row r="213"><cell r="M213" t="str"><v>LIC</v></cell><cell r="N213"><v>3</v></cell></row><row r="213"><cell r="S213"><v>19614</v></cell></row><row r="214"><cell r="A214" t="str"><v>DERWEB</v></cell><cell r="B214" t="str"><v>Dermatocarpon weberi</v></cell><cell r="C214"><v>16</v></cell><cell r="D214"><v>3</v></cell><cell r="E214" t="str"><v>      </v></cell></row><row r="214"><cell r="M214" t="str"><v>LIC</v></cell><cell r="N214"><v>3</v></cell></row><row r="214"><cell r="P214" t="str"><v>IBMR</v></cell></row><row r="214"><cell r="S214"><v>1217</v></cell></row><row r="215"><cell r="A215" t="str"><v>DESCES</v></cell><cell r="B215" t="str"><v>Deschampsia cespitosa</v></cell></row><row r="215"><cell r="E215" t="str"><v>(L.) P. Beauv    </v></cell></row><row r="215"><cell r="M215" t="str"><v>PHg</v></cell><cell r="N215"><v>9</v></cell><cell r="O215" t="str"><v>HYG</v></cell></row><row r="215"><cell r="Q215" t="str"><v>MONOCOT</v></cell></row><row r="215"><cell r="S215"><v>1557</v></cell></row><row r="216"><cell r="A216" t="str"><v>DIASPX</v></cell><cell r="B216" t="str"><v>Diatoma sp.</v></cell><cell r="C216"><v>12</v></cell><cell r="D216"><v>2</v></cell><cell r="E216" t="str"><v>Bory de St Vincent   </v></cell></row><row r="216"><cell r="M216" t="str"><v>ALG</v></cell><cell r="N216"><v>2</v></cell></row><row r="216"><cell r="P216" t="str"><v>IBMR</v></cell></row><row r="216"><cell r="S216"><v>6627</v></cell></row><row r="217"><cell r="A217" t="str"><v>DICPAL</v></cell><cell r="B217" t="str"><v>Dicranella palustris</v></cell></row><row r="217"><cell r="E217" t="str"><v>(Dicks.) Crundw. ex Warb.      </v></cell><cell r="F217" t="str"><v>Dicranella squarrosa (Schrad.) Schimp.</v></cell><cell r="G217" t="str"><v>Anisothecium palustre (Dicks.) I.Hag.</v></cell><cell r="H217" t="str"><v>Anisothecium squarrosum (Schrad.) Lindb.</v></cell><cell r="I217" t="str"><v>Diobelon squarrosum (Schrad.) Hampe</v></cell></row><row r="217"><cell r="M217" t="str"><v>BRm</v></cell><cell r="N217"><v>5</v></cell></row><row r="217"><cell r="S217"><v>128</v></cell></row><row r="218"><cell r="A218" t="str"><v>DICSPX</v></cell><cell r="B218" t="str"><v>Dicranella sp.</v></cell></row><row r="218"><cell r="E218" t="str"><v>(C. Müll.) Schimp.</v></cell></row><row r="218"><cell r="M218" t="str"><v>BRm</v></cell><cell r="N218"><v>5</v></cell></row><row r="218"><cell r="S218"><v>1279</v></cell></row><row r="219"><cell r="A219" t="str"><v>DIHFLA</v></cell><cell r="B219" t="str"><v>Dichodontium flavescens</v></cell></row><row r="219"><cell r="E219" t="str"><v>(Dicks.) Lindb.  </v></cell><cell r="F219" t="str"><v>Dichodontium pellucidum (Hedw.) Schimp. var. flavescens (With.) Husnot</v></cell></row><row r="219"><cell r="M219" t="str"><v>BRm</v></cell><cell r="N219"><v>5</v></cell></row><row r="219"><cell r="S219"><v>1277</v></cell></row><row r="220"><cell r="A220" t="str"><v>DIHPEL</v></cell><cell r="B220" t="str"><v>Dichodontium pellucidum</v></cell></row><row r="220"><cell r="E220" t="str"><v>(Hedw.) Schimp.     </v></cell></row><row r="220"><cell r="M220" t="str"><v>BRm</v></cell><cell r="N220"><v>5</v></cell></row><row r="220"><cell r="S220"><v>1278</v></cell></row><row r="221"><cell r="A221" t="str"><v>DIHSPX</v></cell><cell r="B221" t="str"><v>Dichodontium sp.</v></cell></row><row r="221"><cell r="E221" t="str"><v>Schimp.</v></cell></row><row r="221"><cell r="M221" t="str"><v>BRm</v></cell><cell r="N221"><v>5</v></cell></row><row r="221"><cell r="S221"><v>1276</v></cell></row><row r="222"><cell r="A222" t="str"><v>DIRSCO</v></cell><cell r="B222" t="str"><v>Dicranum scottianum</v></cell></row><row r="222"><cell r="E222" t="str"><v>Turn.      </v></cell><cell r="F222" t="str"><v>Orthodicranum scottianum (Turn.) G. Roth ex Cas.-Gil</v></cell></row><row r="222"><cell r="M222" t="str"><v>BRm</v></cell><cell r="N222"><v>5</v></cell></row><row r="222"><cell r="S222"><v>19616</v></cell></row><row r="223"><cell r="A223" t="str"><v>DRASPX</v></cell><cell r="B223" t="str"><v>Draparnaldia sp.</v></cell><cell r="C223"><v>18</v></cell><cell r="D223"><v>3</v></cell><cell r="E223" t="str"><v>Bory de St Vincent   </v></cell></row><row r="223"><cell r="M223" t="str"><v>ALG</v></cell><cell r="N223"><v>2</v></cell></row><row r="223"><cell r="P223" t="str"><v>IBMR</v></cell></row><row r="223"><cell r="S223"><v>1118</v></cell></row><row r="224"><cell r="A224" t="str"><v>DREADU</v></cell><cell r="B224" t="str"><v>Drepanocladus aduncus</v></cell><cell r="C224"><v>15</v></cell><cell r="D224"><v>3</v></cell><cell r="E224" t="str"><v>(Hedw.) Warnst.</v></cell><cell r="F224" t="str"><v>Drepanocladus kneiffii (B., S. & G.) Warnst.</v></cell><cell r="G224" t="str"><v>Drepanocladus polycarpus (Voit) Warnst.</v></cell><cell r="H224" t="str"><v>Drepanocladus simplicissimus Warnst.</v></cell></row><row r="224"><cell r="M224" t="str"><v>BRm</v></cell><cell r="N224"><v>5</v></cell></row><row r="224"><cell r="P224" t="str"><v>IBMR</v></cell></row><row r="224"><cell r="S224"><v>1211</v></cell></row><row r="225"><cell r="A225" t="str"><v>DREEXA</v></cell><cell r="B225" t="str"><v>Drepanocladus exannulatus</v></cell></row><row r="225"><cell r="E225" t="str"><v>(B., S. & G.) Warnst.     </v></cell><cell r="F225" t="str"><v>Warnstorfia exannulata (B., S. & G.) Loeske      </v></cell><cell r="G225" t="str"><v>Drepanocladus procerus (Ren. & H. Arn.) Warnst.</v></cell><cell r="H225" t="str"><v>Drepanocladus prupurascens (Schimp.) Loeske</v></cell></row><row r="225"><cell r="M225" t="str"><v>BRm</v></cell><cell r="N225"><v>5</v></cell></row><row r="225"><cell r="S225"><v>1962</v></cell></row><row r="226"><cell r="A226" t="str"><v>DREFLU</v></cell><cell r="B226" t="str"><v>Drepanocladus fluitans</v></cell><cell r="C226"><v>14</v></cell><cell r="D226"><v>2</v></cell><cell r="E226" t="str"><v>(Hedw.) Warnst.</v></cell><cell r="F226" t="str"><v>Warnstorfia fluitans (Hedw.) Loeske</v></cell><cell r="G226" t="str"><v>Campylium brachycarpum G. Roth</v></cell><cell r="H226" t="str"><v>Drepanocladus h-schulzei (Limpr.) Loeske</v></cell><cell r="I226" t="str"><v>Drepanocladus schulzei G. Roth</v></cell></row><row r="226"><cell r="M226" t="str"><v>BRm</v></cell><cell r="N226"><v>5</v></cell></row><row r="226"><cell r="P226" t="str"><v>IBMR</v></cell></row><row r="226"><cell r="S226"><v>25779</v></cell></row><row r="227"><cell r="A227" t="str"><v>DRESPX</v></cell><cell r="B227" t="str"><v>Drepanocladus sp.</v></cell></row><row r="227"><cell r="E227" t="str"><v>(C. Müll.) G. Roth</v></cell></row><row r="227"><cell r="M227" t="str"><v>BRm</v></cell><cell r="N227"><v>5</v></cell></row><row r="227"><cell r="S227"><v>1234</v></cell></row><row r="228"><cell r="A228" t="str"><v>DROROT</v></cell><cell r="B228" t="str"><v>Drosera rotundifolia</v></cell></row><row r="228"><cell r="E228" t="str"><v>      </v></cell></row><row r="228"><cell r="M228" t="str"><v>PHe</v></cell><cell r="N228"><v>8</v></cell><cell r="O228" t="str"><v>HEL</v></cell></row><row r="228"><cell r="Q228" t="str"><v>DICOT</v></cell></row><row r="228"><cell r="S228"><v>1532</v></cell></row><row r="229"><cell r="A229" t="str"><v>DRYCAR</v></cell><cell r="B229" t="str"><v>Dryopteris carthusiana</v></cell></row><row r="229"><cell r="E229" t="str"><v>(Villar) H.P. Fuschs    </v></cell></row><row r="229"><cell r="M229" t="str"><v>PTE</v></cell><cell r="N229"><v>6</v></cell></row><row r="229"><cell r="S229"><v>1418</v></cell></row><row r="230"><cell r="A230" t="str"><v>DUMHIR</v></cell><cell r="B230" t="str"><v>Dumortiera hirsuta</v></cell></row><row r="230"><cell r="E230" t="str"><v>(Sw.) Nees     </v></cell><cell r="F230" t="str"><v>Marchantia hirsuta Sw.</v></cell><cell r="G230" t="str"><v>Dumortiera irrigua (Taylor) Nees</v></cell><cell r="H230" t="str"><v>Hygrophila irrigua Taylor</v></cell><cell r="I230" t="str"><v>Marchantia irrigua (Taylor) Wilson</v></cell></row><row r="230"><cell r="M230" t="str"><v>BRh</v></cell><cell r="N230"><v>4</v></cell></row><row r="230"><cell r="S230"><v>19624</v></cell></row><row r="231"><cell r="A231" t="str"><v>ECHORY</v></cell><cell r="B231" t="str"><v>Echinochloa oryzoides</v></cell></row><row r="231"><cell r="E231" t="str"><v>      </v></cell></row><row r="231"><cell r="M231" t="str"><v>PHg</v></cell><cell r="N231"><v>9</v></cell><cell r="O231" t="str"><v>HYG</v></cell></row><row r="231"><cell r="Q231" t="str"><v>MONOCOT</v></cell></row><row r="231"><cell r="S231"><v>1561</v></cell></row><row r="232"><cell r="A232" t="str"><v>ECLPRO</v></cell><cell r="B232" t="str"><v>Eclipta prostrata</v></cell></row><row r="232"><cell r="E232" t="str"><v>      </v></cell></row><row r="232"><cell r="M232" t="str"><v>PHx</v></cell><cell r="N232"><v>1</v></cell></row><row r="232"><cell r="Q232" t="str"><v>DICOT</v></cell></row><row r="232"><cell r="S232"><v>19625</v></cell></row><row r="233"><cell r="A233" t="str"><v>EGEDEN</v></cell><cell r="B233" t="str"><v>Egeria densa</v></cell></row><row r="233"><cell r="E233" t="str"><v>Planch      </v></cell></row><row r="233"><cell r="M233" t="str"><v>PHy</v></cell><cell r="N233"><v>7</v></cell><cell r="O233" t="str"><v>HYD</v></cell></row><row r="233"><cell r="Q233" t="str"><v>MONOCOT</v></cell></row><row r="233"><cell r="S233"><v>19626</v></cell></row><row r="234"><cell r="A234" t="str"><v>EICCRA</v></cell><cell r="B234" t="str"><v>Eichhornia crassipes</v></cell></row><row r="234"><cell r="E234" t="str"><v>      </v></cell></row><row r="234"><cell r="M234" t="str"><v>PHy</v></cell><cell r="N234"><v>7</v></cell><cell r="O234" t="str"><v>HYD</v></cell></row><row r="234"><cell r="Q234" t="str"><v>MONOCOT</v></cell></row><row r="234"><cell r="S234"><v>19627</v></cell></row><row r="235"><cell r="A235" t="str"><v>EICSPX</v></cell><cell r="B235" t="str"><v>Eichhornia sp.</v></cell></row><row r="235"><cell r="E235" t="str"><v>      </v></cell></row><row r="235"><cell r="M235" t="str"><v>PHy</v></cell><cell r="N235"><v>7</v></cell><cell r="O235" t="str"><v>HYD</v></cell></row><row r="235"><cell r="Q235" t="str"><v>MONOCOT</v></cell></row><row r="235"><cell r="S235"><v>19628</v></cell></row><row r="236"><cell r="A236" t="str"><v>ELAALS</v></cell><cell r="B236" t="str"><v>Elatine alsinastrum</v></cell></row><row r="236"><cell r="E236" t="str"><v>L.      </v></cell></row><row r="236"><cell r="M236" t="str"><v>PHg</v></cell><cell r="N236"><v>9</v></cell><cell r="O236" t="str"><v>HYG</v></cell></row><row r="236"><cell r="Q236" t="str"><v>DICOT</v></cell></row><row r="236"><cell r="S236"><v>1535</v></cell></row><row r="237"><cell r="A237" t="str"><v>ELAAMB</v></cell><cell r="B237" t="str"><v>Elatine ambigua</v></cell></row><row r="237"><cell r="E237" t="str"><v>      </v></cell></row><row r="237"><cell r="M237" t="str"><v>PHg</v></cell><cell r="N237"><v>9</v></cell><cell r="O237" t="str"><v>HYG</v></cell></row><row r="237"><cell r="Q237" t="str"><v>DICOT</v></cell></row><row r="237"><cell r="S237"><v>19629</v></cell></row><row r="238"><cell r="A238" t="str"><v>ELABRO</v></cell><cell r="B238" t="str"><v>Elatine brochonii</v></cell></row><row r="238"><cell r="E238" t="str"><v>      </v></cell></row><row r="238"><cell r="M238" t="str"><v>PHg</v></cell><cell r="N238"><v>9</v></cell><cell r="O238" t="str"><v>HYG</v></cell></row><row r="238"><cell r="Q238" t="str"><v>DICOT</v></cell></row><row r="238"><cell r="S238"><v>1963</v></cell></row><row r="239"><cell r="A239" t="str"><v>ELAHEX</v></cell><cell r="B239" t="str"><v>Elatine hexandra</v></cell></row><row r="239"><cell r="E239" t="str"><v>(Lapierre) DC     </v></cell></row><row r="239"><cell r="M239" t="str"><v>PHg</v></cell><cell r="N239"><v>9</v></cell><cell r="O239" t="str"><v>HYG</v></cell></row><row r="239"><cell r="Q239" t="str"><v>DICOT</v></cell></row><row r="239"><cell r="S239"><v>1536</v></cell></row><row r="240"><cell r="A240" t="str"><v>ELAHUN</v></cell><cell r="B240" t="str"><v>Elatine hungarica</v></cell></row><row r="240"><cell r="E240" t="str"><v>      </v></cell></row><row r="240"><cell r="M240" t="str"><v>PHg</v></cell><cell r="N240"><v>9</v></cell><cell r="O240" t="str"><v>HYG</v></cell></row><row r="240"><cell r="Q240" t="str"><v>DICOT</v></cell></row><row r="240"><cell r="S240"><v>19631</v></cell></row><row r="241"><cell r="A241" t="str"><v>ELAHYD</v></cell><cell r="B241" t="str"><v>Elatine hydropiper</v></cell></row><row r="241"><cell r="E241" t="str"><v>L.      </v></cell></row><row r="241"><cell r="M241" t="str"><v>PHg</v></cell><cell r="N241"><v>9</v></cell><cell r="O241" t="str"><v>HYG</v></cell></row><row r="241"><cell r="Q241" t="str"><v>DICOT</v></cell></row><row r="241"><cell r="S241"><v>1537</v></cell></row><row r="242"><cell r="A242" t="str"><v>ELAMAC</v></cell><cell r="B242" t="str"><v>Elatine macropoda</v></cell></row><row r="242"><cell r="E242" t="str"><v>Guss.      </v></cell></row><row r="242"><cell r="M242" t="str"><v>PHg</v></cell><cell r="N242"><v>9</v></cell><cell r="O242" t="str"><v>HYG</v></cell></row><row r="242"><cell r="Q242" t="str"><v>DICOT</v></cell></row><row r="242"><cell r="S242"><v>19632</v></cell></row><row r="243"><cell r="A243" t="str"><v>ELAORT</v></cell><cell r="B243" t="str"><v>Elatine orthosperma</v></cell></row><row r="243"><cell r="E243" t="str"><v>      </v></cell></row><row r="243"><cell r="M243" t="str"><v>PHg</v></cell><cell r="N243"><v>9</v></cell><cell r="O243" t="str"><v>HYG</v></cell></row><row r="243"><cell r="Q243" t="str"><v>DICOT</v></cell></row><row r="243"><cell r="S243"><v>19633</v></cell></row><row r="244"><cell r="A244" t="str"><v>ELASPX</v></cell><cell r="B244" t="str"><v>Elatine sp.</v></cell></row><row r="244"><cell r="E244" t="str"><v>      </v></cell></row><row r="244"><cell r="M244" t="str"><v>PHg</v></cell><cell r="N244"><v>9</v></cell><cell r="O244" t="str"><v>HYG</v></cell></row><row r="244"><cell r="Q244" t="str"><v>DICOT</v></cell></row><row r="244"><cell r="S244"><v>1534</v></cell></row><row r="245"><cell r="A245" t="str"><v>ELATRI</v></cell><cell r="B245" t="str"><v>Elatine triandra</v></cell></row><row r="245"><cell r="E245" t="str"><v>Schkuhr      </v></cell></row><row r="245"><cell r="M245" t="str"><v>PHg</v></cell><cell r="N245"><v>9</v></cell><cell r="O245" t="str"><v>HYG</v></cell></row><row r="245"><cell r="Q245" t="str"><v>DICOT</v></cell></row><row r="245"><cell r="S245"><v>19634</v></cell></row><row r="246"><cell r="A246" t="str"><v>ELDPAL</v></cell><cell r="B246" t="str"><v>Elodes palustris</v></cell><cell r="C246"><v>17</v></cell><cell r="D246"><v>3</v></cell><cell r="E246" t="str"><v>Spach      </v></cell><cell r="F246" t="str"><v>Hypericum elodes L.</v></cell></row><row r="246"><cell r="M246" t="str"><v>PHe</v></cell><cell r="N246"><v>8</v></cell><cell r="O246" t="str"><v>HYD/HEL</v></cell><cell r="P246" t="str"><v>IBMR</v></cell><cell r="Q246" t="str"><v>DICOT</v></cell></row><row r="246"><cell r="S246"><v>19643</v></cell></row><row r="247"><cell r="A247" t="str"><v>ELEACI</v></cell><cell r="B247" t="str"><v>Eleocharis acicularis</v></cell></row><row r="247"><cell r="E247" t="str"><v>(L) Roem & Schult   </v></cell></row><row r="247"><cell r="M247" t="str"><v>PHe</v></cell><cell r="N247"><v>8</v></cell><cell r="O247" t="str"><v>HYD/HEL</v></cell></row><row r="247"><cell r="Q247" t="str"><v>MONOCOT</v></cell></row><row r="247"><cell r="S247"><v>154</v></cell></row><row r="248"><cell r="A248" t="str"><v>ELEAUS</v></cell><cell r="B248" t="str"><v>Eleocharis austriaca</v></cell></row><row r="248"><cell r="E248" t="str"><v>Hayek      </v></cell></row><row r="248"><cell r="M248" t="str"><v>PHe</v></cell><cell r="N248"><v>8</v></cell><cell r="O248" t="str"><v>HYD/HEL</v></cell></row><row r="248"><cell r="Q248" t="str"><v>MONOCOT</v></cell></row><row r="248"><cell r="S248"><v>19635</v></cell></row><row r="249"><cell r="A249" t="str"><v>ELEMAM</v></cell><cell r="B249" t="str"><v>Eleocharis mamillata</v></cell></row><row r="249"><cell r="E249" t="str"><v>      </v></cell></row><row r="249"><cell r="M249" t="str"><v>PHx</v></cell><cell r="N249"><v>1</v></cell></row><row r="249"><cell r="Q249" t="str"><v>MONOCOT</v></cell></row><row r="249"><cell r="S249"><v>19636</v></cell></row><row r="250"><cell r="A250" t="str"><v>ELEOVA</v></cell><cell r="B250" t="str"><v>Eleocharis ovata</v></cell></row><row r="250"><cell r="E250" t="str"><v>(Roth) Roem. & Schult.   </v></cell></row><row r="250"><cell r="M250" t="str"><v>PHg</v></cell><cell r="N250"><v>9</v></cell><cell r="O250" t="str"><v>HYG/HEL</v></cell></row><row r="250"><cell r="Q250" t="str"><v>MONOCOT</v></cell></row><row r="250"><cell r="S250"><v>19637</v></cell></row><row r="251"><cell r="A251" t="str"><v>ELEPAL</v></cell><cell r="B251" t="str"><v>Eleocharis palustris</v></cell><cell r="C251"><v>12</v></cell><cell r="D251"><v>2</v></cell><cell r="E251" t="str"><v>(L.) Roemer & Schultes   </v></cell></row><row r="251"><cell r="M251" t="str"><v>PHe</v></cell><cell r="N251"><v>8</v></cell><cell r="O251" t="str"><v>HEL</v></cell><cell r="P251" t="str"><v>IBMR</v></cell><cell r="Q251" t="str"><v>MONOCOT</v></cell></row><row r="251"><cell r="S251"><v>156</v></cell></row><row r="252"><cell r="A252" t="str"><v>ELEPAP</v></cell><cell r="B252" t="str"><v>Eleocharis palustris subsp. palustris</v></cell><cell r="C252"><v>12</v></cell><cell r="D252"><v>2</v></cell><cell r="E252" t="str"><v>      </v></cell></row><row r="252"><cell r="M252" t="str"><v>PHe</v></cell><cell r="N252"><v>8</v></cell><cell r="O252" t="str"><v>HEL</v></cell></row><row r="252"><cell r="Q252" t="str"><v>MONOCOT</v></cell></row><row r="252"><cell r="S252"><v>19638</v></cell></row><row r="253"><cell r="A253" t="str"><v>ELEPAR</v></cell><cell r="B253" t="str"><v>Eleocharis parvula</v></cell></row><row r="253"><cell r="E253" t="str"><v>      </v></cell></row><row r="253"><cell r="M253" t="str"><v>PHg</v></cell><cell r="N253"><v>9</v></cell><cell r="O253" t="str"><v>HYG/HEL</v></cell></row><row r="253"><cell r="Q253" t="str"><v>MONOCOT</v></cell></row><row r="253"><cell r="S253"><v>1964</v></cell></row><row r="254"><cell r="A254" t="str"><v>ELEQUI</v></cell><cell r="B254" t="str"><v>Eleocharis quinqueflora</v></cell></row><row r="254"><cell r="E254" t="str"><v>(F. X. Hartman) O. Schwarz  </v></cell></row><row r="254"><cell r="M254" t="str"><v>PHx</v></cell><cell r="N254"><v>1</v></cell></row><row r="254"><cell r="Q254" t="str"><v>MONOCOT</v></cell></row><row r="254"><cell r="S254"><v>157</v></cell></row><row r="255"><cell r="A255" t="str"><v>ELESPX</v></cell><cell r="B255" t="str"><v>Eleocharis sp.</v></cell></row><row r="255"><cell r="E255" t="str"><v>      </v></cell></row><row r="255"><cell r="M255" t="str"><v>PHe</v></cell><cell r="N255"><v>8</v></cell><cell r="O255" t="str"><v>HEL</v></cell></row><row r="255"><cell r="Q255" t="str"><v>MONOCOT</v></cell></row><row r="255"><cell r="S255"><v>153</v></cell></row><row r="256"><cell r="A256" t="str"><v>ELESTR</v></cell><cell r="B256" t="str"><v>Eleocharis striatulus</v></cell></row><row r="256"><cell r="E256" t="str"><v>Desv.      </v></cell></row><row r="256"><cell r="M256" t="str"><v>PHx</v></cell><cell r="N256"><v>1</v></cell></row><row r="256"><cell r="Q256" t="str"><v>MONOCOT</v></cell></row><row r="256"><cell r="S256"><v>19641</v></cell></row><row r="257"><cell r="A257" t="str"><v>ELEUNI</v></cell><cell r="B257" t="str"><v>Eleocharis uniglumis</v></cell></row><row r="257"><cell r="E257" t="str"><v>(Link) Schultes     </v></cell></row><row r="257"><cell r="M257" t="str"><v>PHg</v></cell><cell r="N257"><v>9</v></cell><cell r="O257" t="str"><v>HYG</v></cell></row><row r="257"><cell r="Q257" t="str"><v>MONOCOT</v></cell></row><row r="257"><cell r="S257"><v>158</v></cell></row><row r="258"><cell r="A258" t="str"><v>ELEVUL</v></cell><cell r="B258" t="str"><v>Eleocharis palustris subsp. vulgaris</v></cell><cell r="C258"><v>12</v></cell><cell r="D258"><v>2</v></cell><cell r="E258" t="str"><v>      </v></cell></row><row r="258"><cell r="M258" t="str"><v>PHe</v></cell><cell r="N258"><v>8</v></cell><cell r="O258" t="str"><v>HEL</v></cell></row><row r="258"><cell r="Q258" t="str"><v>MONOCOT</v></cell></row><row r="258"><cell r="S258"><v>19639</v></cell></row><row r="259"><cell r="A259" t="str"><v>ELOCAL</v></cell><cell r="B259" t="str"><v>Elodea callitrichoides</v></cell></row><row r="259"><cell r="E259" t="str"><v>      </v></cell></row><row r="259"><cell r="M259" t="str"><v>PHy</v></cell><cell r="N259"><v>7</v></cell><cell r="O259" t="str"><v>HYD</v></cell></row><row r="259"><cell r="Q259" t="str"><v>MONOCOT</v></cell></row><row r="259"><cell r="S259"><v>19642</v></cell></row><row r="260"><cell r="A260" t="str"><v>ELOCAN</v></cell><cell r="B260" t="str"><v>Elodea canadensis</v></cell><cell r="C260"><v>10</v></cell><cell r="D260"><v>2</v></cell><cell r="E260" t="str"><v>Michx      </v></cell></row><row r="260"><cell r="M260" t="str"><v>PHy</v></cell><cell r="N260"><v>7</v></cell><cell r="O260" t="str"><v>HYD</v></cell><cell r="P260" t="str"><v>IBMR</v></cell><cell r="Q260" t="str"><v>MONOCOT</v></cell></row><row r="260"><cell r="S260"><v>1586</v></cell></row><row r="261"><cell r="A261" t="str"><v>ELOERN</v></cell><cell r="B261" t="str"><v>Elodea ernstiae</v></cell></row><row r="261"><cell r="E261" t="str"><v>      </v></cell></row><row r="261"><cell r="M261" t="str"><v>PHy</v></cell><cell r="N261"><v>7</v></cell><cell r="O261" t="str"><v>HYD</v></cell></row><row r="261"><cell r="Q261" t="str"><v>MONOCOT</v></cell></row><row r="261"><cell r="S261" t="str"><v>Pas de cd_sandre</v></cell></row><row r="262"><cell r="A262" t="str"><v>ELONUT</v></cell><cell r="B262" t="str"><v>Elodea nuttallii</v></cell><cell r="C262"><v>8</v></cell><cell r="D262"><v>2</v></cell><cell r="E262" t="str"><v>(Planchon) St John    </v></cell></row><row r="262"><cell r="M262" t="str"><v>PHy</v></cell><cell r="N262"><v>7</v></cell><cell r="O262" t="str"><v>HYD</v></cell><cell r="P262" t="str"><v>IBMR</v></cell><cell r="Q262" t="str"><v>MONOCOT</v></cell></row><row r="262"><cell r="S262"><v>1588</v></cell></row><row r="263"><cell r="A263" t="str"><v>ELOSPX</v></cell><cell r="B263" t="str"><v>Elodea sp.</v></cell></row><row r="263"><cell r="E263" t="str"><v>      </v></cell></row><row r="263"><cell r="M263" t="str"><v>PHy</v></cell><cell r="N263"><v>7</v></cell><cell r="O263" t="str"><v>HYD</v></cell></row><row r="263"><cell r="Q263" t="str"><v>MONOCOT</v></cell></row><row r="263"><cell r="S263"><v>1585</v></cell></row><row r="264"><cell r="A264" t="str"><v>ENTSPX</v></cell><cell r="B264" t="str"><v>Enteromorpha intestinalis</v></cell><cell r="C264"><v>3</v></cell><cell r="D264"><v>2</v></cell><cell r="E264" t="str"><v>(L.) Nees</v></cell><cell r="F264" t="str"><v>Enteromorpha compressa (L.) Greville</v></cell><cell r="G264" t="str"><v>Ulva intestinalis L.</v></cell></row><row r="264"><cell r="M264" t="str"><v>ALG</v></cell><cell r="N264"><v>2</v></cell></row><row r="264"><cell r="P264" t="str"><v>IBMR</v></cell></row><row r="264"><cell r="S264"><v>1144</v></cell></row><row r="265"><cell r="A265" t="str"><v>EPICIL</v></cell><cell r="B265" t="str"><v>Epilobium ciliatum</v></cell></row><row r="265"><cell r="E265" t="str"><v>Rafin.      </v></cell></row><row r="265"><cell r="M265" t="str"><v>PHg</v></cell><cell r="N265"><v>9</v></cell><cell r="O265" t="str"><v>HYG</v></cell></row><row r="265"><cell r="Q265" t="str"><v>DICOT</v></cell></row><row r="265"><cell r="S265"><v>1845</v></cell></row><row r="266"><cell r="A266" t="str"><v>EPIHIR</v></cell><cell r="B266" t="str"><v>Epilobium hirsutum</v></cell></row><row r="266"><cell r="E266" t="str"><v>L.      </v></cell></row><row r="266"><cell r="M266" t="str"><v>PHg</v></cell><cell r="N266"><v>9</v></cell><cell r="O266" t="str"><v>HYG</v></cell></row><row r="266"><cell r="Q266" t="str"><v>DICOT</v></cell></row><row r="266"><cell r="S266"><v>1846</v></cell></row><row r="267"><cell r="A267" t="str"><v>EPILAN</v></cell><cell r="B267" t="str"><v>Epilobium lanceolatum</v></cell></row><row r="267"><cell r="E267" t="str"><v>Sebast. & Mauri    </v></cell></row><row r="267"><cell r="M267" t="str"><v>PHg</v></cell><cell r="N267"><v>9</v></cell><cell r="O267" t="str"><v>HYG</v></cell></row><row r="267"><cell r="Q267" t="str"><v>DICOT</v></cell></row><row r="267"><cell r="S267"><v>19644</v></cell></row><row r="268"><cell r="A268" t="str"><v>EPIPAL</v></cell><cell r="B268" t="str"><v>Epilobium palustre</v></cell></row><row r="268"><cell r="E268" t="str"><v>L.      </v></cell></row><row r="268"><cell r="M268" t="str"><v>PHg</v></cell><cell r="N268"><v>9</v></cell><cell r="O268" t="str"><v>HYG</v></cell></row><row r="268"><cell r="Q268" t="str"><v>DICOT</v></cell></row><row r="268"><cell r="S268"><v>185</v></cell></row><row r="269"><cell r="A269" t="str"><v>EPIPAR</v></cell><cell r="B269" t="str"><v>Epilobium parviflorum</v></cell></row><row r="269"><cell r="E269" t="str"><v>Schreb.      </v></cell></row><row r="269"><cell r="M269" t="str"><v>PHg</v></cell><cell r="N269"><v>9</v></cell><cell r="O269" t="str"><v>HYG</v></cell></row><row r="269"><cell r="Q269" t="str"><v>DICOT</v></cell></row><row r="269"><cell r="S269"><v>1851</v></cell></row><row r="270"><cell r="A270" t="str"><v>EPIROS</v></cell><cell r="B270" t="str"><v>Epilobium roseum</v></cell></row><row r="270"><cell r="E270" t="str"><v>Schreb.      </v></cell></row><row r="270"><cell r="M270" t="str"><v>PHg</v></cell><cell r="N270"><v>9</v></cell><cell r="O270" t="str"><v>HYG</v></cell></row><row r="270"><cell r="Q270" t="str"><v>DICOT</v></cell></row><row r="270"><cell r="S270"><v>1852</v></cell></row><row r="271"><cell r="A271" t="str"><v>EPITET</v></cell><cell r="B271" t="str"><v>Epilobium tetragonum</v></cell></row><row r="271"><cell r="E271" t="str"><v>L.      </v></cell></row><row r="271"><cell r="M271" t="str"><v>PHg</v></cell><cell r="N271"><v>9</v></cell><cell r="O271" t="str"><v>HYG</v></cell></row><row r="271"><cell r="Q271" t="str"><v>DICOT</v></cell></row><row r="271"><cell r="S271"><v>1853</v></cell></row><row r="272"><cell r="A272" t="str"><v>EQUARV</v></cell><cell r="B272" t="str"><v>Equisetum arvense</v></cell></row><row r="272"><cell r="E272" t="str"><v>L.      </v></cell></row><row r="272"><cell r="M272" t="str"><v>PTE</v></cell><cell r="N272"><v>6</v></cell></row><row r="272"><cell r="S272"><v>1384</v></cell></row><row r="273"><cell r="A273" t="str"><v>EQUFLU</v></cell><cell r="B273" t="str"><v>Equisetum fluviatile</v></cell><cell r="C273"><v>12</v></cell><cell r="D273"><v>2</v></cell><cell r="E273" t="str"><v>L.      </v></cell><cell r="F273" t="str"><v>Equisetum limosum</v></cell></row><row r="273"><cell r="M273" t="str"><v>PTE</v></cell><cell r="N273"><v>6</v></cell></row><row r="273"><cell r="P273" t="str"><v>IBMR</v></cell></row><row r="273"><cell r="S273"><v>1385</v></cell></row><row r="274"><cell r="A274" t="str"><v>EQULIT</v></cell><cell r="B274" t="str"><v>Equisetum x litorale</v></cell></row><row r="274"><cell r="E274" t="str"><v>Kuhlew ex Rupr.    </v></cell></row><row r="274"><cell r="M274" t="str"><v>PTE</v></cell><cell r="N274"><v>6</v></cell></row><row r="274"><cell r="S274"><v>19647</v></cell></row><row r="275"><cell r="A275" t="str"><v>EQUMAX</v></cell><cell r="B275" t="str"><v>Equisetum maximum</v></cell></row><row r="275"><cell r="E275" t="str"><v>Lam.      </v></cell></row><row r="275"><cell r="M275" t="str"><v>PTE</v></cell><cell r="N275"><v>6</v></cell></row><row r="275"><cell r="S275"><v>1386</v></cell></row><row r="276"><cell r="A276" t="str"><v>EQUPAL</v></cell><cell r="B276" t="str"><v>Equisetum palustre</v></cell><cell r="C276"><v>10</v></cell><cell r="D276"><v>1</v></cell><cell r="E276" t="str"><v>L.      </v></cell></row><row r="276"><cell r="M276" t="str"><v>PTE</v></cell><cell r="N276"><v>6</v></cell></row><row r="276"><cell r="P276" t="str"><v>IBMR</v></cell></row><row r="276"><cell r="S276"><v>1387</v></cell></row><row r="277"><cell r="A277" t="str"><v>EQUPRA</v></cell><cell r="B277" t="str"><v>Equisetum pratense</v></cell></row><row r="277"><cell r="E277" t="str"><v>      </v></cell></row><row r="277"><cell r="M277" t="str"><v>PTE</v></cell><cell r="N277"><v>6</v></cell></row><row r="277"><cell r="S277"><v>19645</v></cell></row><row r="278"><cell r="A278" t="str"><v>EQUSPX</v></cell><cell r="B278" t="str"><v>Equisetum sp.</v></cell></row><row r="278"><cell r="E278" t="str"><v>      </v></cell></row><row r="278"><cell r="M278" t="str"><v>PTE</v></cell><cell r="N278"><v>6</v></cell></row><row r="278"><cell r="S278"><v>1383</v></cell></row><row r="279"><cell r="A279" t="str"><v>ERIAQU</v></cell><cell r="B279" t="str"><v>Eriocaulon aquaticum</v></cell></row><row r="279"><cell r="E279" t="str"><v>      </v></cell></row><row r="279"><cell r="M279" t="str"><v>PHx</v></cell><cell r="N279"><v>1</v></cell></row><row r="279"><cell r="Q279" t="str"><v>MONOCOT</v></cell></row><row r="279"><cell r="S279"><v>19648</v></cell></row><row r="280"><cell r="A280" t="str"><v>ERICIN</v></cell><cell r="B280" t="str"><v>Eriocaulon cinereum</v></cell></row><row r="280"><cell r="E280" t="str"><v>      </v></cell></row><row r="280"><cell r="M280" t="str"><v>PHx</v></cell><cell r="N280"><v>1</v></cell></row><row r="280"><cell r="Q280" t="str"><v>MONOCOT</v></cell></row><row r="280"><cell r="S280"><v>19649</v></cell></row><row r="281"><cell r="A281" t="str"><v>EROANG</v></cell><cell r="B281" t="str"><v>Eriophorum angustifolium</v></cell></row><row r="281"><cell r="E281" t="str"><v>Honckeny      </v></cell></row><row r="281"><cell r="M281" t="str"><v>PHg</v></cell><cell r="N281"><v>9</v></cell><cell r="O281" t="str"><v>HYG/HEL</v></cell></row><row r="281"><cell r="Q281" t="str"><v>MONOCOT</v></cell></row><row r="281"><cell r="S281"><v>151</v></cell></row><row r="282"><cell r="A282" t="str"><v>ERYCOR</v></cell><cell r="B282" t="str"><v>Eryngium corniculatum</v></cell></row><row r="282"><cell r="E282" t="str"><v>      </v></cell></row><row r="282"><cell r="M282" t="str"><v>PHe</v></cell><cell r="N282"><v>8</v></cell><cell r="O282" t="str"><v>HYD/HEL</v></cell></row><row r="282"><cell r="Q282" t="str"><v>DICOT</v></cell></row><row r="282"><cell r="S282"><v>19651</v></cell></row><row r="283"><cell r="A283" t="str"><v>ERYGAL</v></cell><cell r="B283" t="str"><v>Eryngium galioides</v></cell></row><row r="283"><cell r="E283" t="str"><v>      </v></cell></row><row r="283"><cell r="M283" t="str"><v>PHe</v></cell><cell r="N283"><v>8</v></cell><cell r="O283" t="str"><v>HYD/HEL</v></cell></row><row r="283"><cell r="Q283" t="str"><v>DICOT</v></cell></row><row r="283"><cell r="S283"><v>19652</v></cell></row><row r="284"><cell r="A284" t="str"><v>ERYVIV</v></cell><cell r="B284" t="str"><v>Eryngium viviparum</v></cell></row><row r="284"><cell r="E284" t="str"><v>      </v></cell></row><row r="284"><cell r="M284" t="str"><v>PHe</v></cell><cell r="N284"><v>8</v></cell><cell r="O284" t="str"><v>HYD/HEL</v></cell></row><row r="284"><cell r="Q284" t="str"><v>DICOT</v></cell></row><row r="284"><cell r="S284"><v>19653</v></cell></row><row r="285"><cell r="A285" t="str"><v>EUCVER</v></cell><cell r="B285" t="str"><v>Eucladium verticillatum</v></cell></row><row r="285"><cell r="E285" t="str"><v>(Brid.) B., S. & G.</v></cell><cell r="F285" t="str"><v>Eucladium styriacum Glow.</v></cell></row><row r="285"><cell r="M285" t="str"><v>BRm</v></cell><cell r="N285"><v>5</v></cell></row><row r="285"><cell r="S285"><v>19654</v></cell></row><row r="286"><cell r="A286" t="str"><v>EUPCAN</v></cell><cell r="B286" t="str"><v>Eupatorium cannabinum</v></cell></row><row r="286"><cell r="E286" t="str"><v>L.      </v></cell></row><row r="286"><cell r="M286" t="str"><v>PHe</v></cell><cell r="N286"><v>8</v></cell><cell r="O286" t="str"><v>HEL</v></cell></row><row r="286"><cell r="Q286" t="str"><v>DICOT</v></cell></row><row r="286"><cell r="S286"><v>1741</v></cell></row><row r="287"><cell r="A287" t="str"><v>EURHIA</v></cell><cell r="B287" t="str"><v>Eurhynchium hians</v></cell></row><row r="287"><cell r="E287" t="str"><v>(Hedw.) Sande Lac.    </v></cell><cell r="F287" t="str"><v>Eurhynchium swartzii (Turn.) Curn.      </v></cell><cell r="G287" t="str"><v>Eurhynchium praelongum auct. Plur.      </v></cell><cell r="H287" t="str"><v>Oxyrrhynchium hians (Hedw.) Loeske</v></cell><cell r="I287" t="str"><v>Oxyrrhynchium swartzii (Turn.) Warnst.</v></cell></row><row r="287"><cell r="M287" t="str"><v>BRm</v></cell><cell r="N287"><v>5</v></cell></row><row r="287"><cell r="S287"><v>19655</v></cell></row><row r="288"><cell r="A288" t="str"><v>EURPRA</v></cell><cell r="B288" t="str"><v>Eurhynchium praelongum var. praelongum</v></cell></row><row r="288"><cell r="E288" t="str"><v>(Hedw.) B., S. & G.</v></cell><cell r="F288" t="str"><v>Oxyrrhynchium praelongum (Hedw.) Warnst. var. praelongum (Hedw.) Warnst.</v></cell><cell r="G288" t="str"><v>Oxyrrhynchium serratum (Card. & H. Wint.) F. Koppe</v></cell><cell r="H288" t="str"><v>Stokesiella praelonga (Hedw.) Robins. var. praelonga (Hedw.) Robins.</v></cell></row><row r="288"><cell r="M288" t="str"><v>BRm</v></cell><cell r="N288"><v>5</v></cell></row><row r="288"><cell r="S288"><v>19656</v></cell></row><row r="289"><cell r="A289" t="str"><v>EURSPX</v></cell><cell r="B289" t="str"><v>Eurhynchium sp.</v></cell></row><row r="289"><cell r="E289" t="str"><v>B., S. & G.</v></cell></row><row r="289"><cell r="M289" t="str"><v>BRm</v></cell><cell r="N289"><v>5</v></cell></row><row r="289"><cell r="S289"><v>1262</v></cell></row><row r="290"><cell r="A290" t="str"><v>EURSTO</v></cell><cell r="B290" t="str"><v>Eurhynchium stokesii</v></cell></row><row r="290"><cell r="E290" t="str"><v>(Turn.) Dix.   </v></cell><cell r="F290" t="str"><v>Bryhnia stokesii (Turn.) Robins.</v></cell><cell r="G290" t="str"><v>Eurhynchium stockesii (Turn.) B., S. & G.</v></cell><cell r="H290" t="str"><v>Oxyrrhynchium praelongum (Hedw.) Warnst. var. stokesii (Turn.) Podp.</v></cell><cell r="I290" t="str"><v>Stokesiella praelonga (Hedw.) Robins. var. stokesii (Turn.) Crum.</v></cell></row><row r="290"><cell r="M290" t="str"><v>BRm</v></cell><cell r="N290"><v>5</v></cell></row><row r="290"><cell r="S290"><v>1264</v></cell></row><row r="291"><cell r="A291" t="str"><v>FALDUM</v></cell><cell r="B291" t="str"><v>Fallopia dumetorum</v></cell></row><row r="291"><cell r="E291" t="str"><v>      </v></cell></row><row r="291"><cell r="M291" t="str"><v>PHg</v></cell><cell r="N291"><v>9</v></cell><cell r="O291" t="str"><v>HYG</v></cell></row><row r="291"><cell r="Q291" t="str"><v>DICOT</v></cell></row><row r="291"><cell r="S291"><v>19657</v></cell></row><row r="292"><cell r="A292" t="str"><v>FILULM</v></cell><cell r="B292" t="str"><v>Filipendula ulmaria</v></cell></row><row r="292"><cell r="E292" t="str"><v>(L.) Maxim.     </v></cell></row><row r="292"><cell r="M292" t="str"><v>PHg</v></cell><cell r="N292"><v>9</v></cell><cell r="O292" t="str"><v>HYG</v></cell></row><row r="292"><cell r="Q292" t="str"><v>DICOT</v></cell></row><row r="292"><cell r="S292"><v>1919</v></cell></row><row r="293"><cell r="A293" t="str"><v>FIMANN</v></cell><cell r="B293" t="str"><v>Fimbristylis annua</v></cell></row><row r="293"><cell r="E293" t="str"><v>      </v></cell></row><row r="293"><cell r="M293" t="str"><v>PHe</v></cell><cell r="N293"><v>8</v></cell><cell r="O293" t="str"><v>HEL</v></cell></row><row r="293"><cell r="Q293" t="str"><v>MONOCOT</v></cell></row><row r="293"><cell r="S293"><v>1966</v></cell></row><row r="294"><cell r="A294" t="str"><v>FIMBIS</v></cell><cell r="B294" t="str"><v>Fimbristylis bisumbellata</v></cell></row><row r="294"><cell r="E294" t="str"><v>      </v></cell></row><row r="294"><cell r="M294" t="str"><v>PHe</v></cell><cell r="N294"><v>8</v></cell><cell r="O294" t="str"><v>HEL</v></cell></row><row r="294"><cell r="Q294" t="str"><v>MONOCOT</v></cell></row><row r="294"><cell r="S294"><v>19661</v></cell></row><row r="295"><cell r="A295" t="str"><v>FIMSQU</v></cell><cell r="B295" t="str"><v>Fimbristylis squarrosa</v></cell></row><row r="295"><cell r="E295" t="str"><v>      </v></cell></row><row r="295"><cell r="M295" t="str"><v>PHe</v></cell><cell r="N295"><v>8</v></cell><cell r="O295" t="str"><v>HEL</v></cell></row><row r="295"><cell r="Q295" t="str"><v>MONOCOT</v></cell></row><row r="295"><cell r="S295"><v>19662</v></cell></row><row r="296"><cell r="A296" t="str"><v>FISBRY</v></cell><cell r="B296" t="str"><v>Fissidens bryoides</v></cell></row><row r="296"><cell r="E296" t="str"><v>Hedw.      </v></cell><cell r="F296" t="str"><v>Fissidens alpestris (Lindb.) Amann</v></cell><cell r="G296" t="str"><v>Fissidens inconstans Schimp.</v></cell><cell r="H296" t="str"><v>Fissidens arcticus Bryhn</v></cell></row><row r="296"><cell r="M296" t="str"><v>BRm</v></cell><cell r="N296"><v>5</v></cell></row><row r="296"><cell r="S296"><v>1293</v></cell></row><row r="297"><cell r="A297" t="str"><v>FISCRA</v></cell><cell r="B297" t="str"><v>Fissidens crassipes</v></cell><cell r="C297"><v>12</v></cell><cell r="D297"><v>2</v></cell><cell r="E297" t="str"><v>Wils. ex B., S. & G.</v></cell><cell r="F297" t="str"><v>Fissidens mildeanus Schimp.</v></cell><cell r="G297" t="str"><v>Fissidens warnstorfii Fleisch.</v></cell></row><row r="297"><cell r="M297" t="str"><v>BRm</v></cell><cell r="N297"><v>5</v></cell></row><row r="297"><cell r="P297" t="str"><v>IBMR</v></cell></row><row r="297"><cell r="S297"><v>1294</v></cell></row><row r="298"><cell r="A298" t="str"><v>FISCUR</v></cell><cell r="B298" t="str"><v>Fissidens curnovii</v></cell></row><row r="298"><cell r="E298" t="str"><v>Mitt.      </v></cell><cell r="F298" t="str"><v>Fissidens bryoides Hedw. var. caespitans Schimp.</v></cell></row><row r="298"><cell r="M298" t="str"><v>BRm</v></cell><cell r="N298"><v>5</v></cell></row><row r="298"><cell r="S298"><v>1296</v></cell></row><row r="299"><cell r="A299" t="str"><v>FISGRA</v></cell><cell r="B299" t="str"><v>Fissidens gracilifolius</v></cell><cell r="C299"><v>14</v></cell><cell r="D299"><v>3</v></cell><cell r="E299" t="str"><v>Brugg. Nann. & Nyh.   </v></cell><cell r="F299" t="str"><v>Fissidens pusillus (Wils.) Milde var. tenuifolius (Boul.) Popd.</v></cell><cell r="G299" t="str"><v>Fissidens minutulus auct.  </v></cell><cell r="H299" t="str"><v>Fissidens minitulus Auct.</v></cell></row><row r="299"><cell r="M299" t="str"><v>BRm</v></cell><cell r="N299"><v>5</v></cell></row><row r="299"><cell r="P299" t="str"><v>IBMR</v></cell></row><row r="299"><cell r="S299"><v>19665</v></cell></row><row r="300"><cell r="A300" t="str"><v>FISGRN</v></cell><cell r="B300" t="str"><v>Fissidens grandifrons</v></cell><cell r="C300"><v>15</v></cell><cell r="D300"><v>3</v></cell><cell r="E300" t="str"><v>Brid.</v></cell><cell r="F300" t="str"><v>Pachyfissidens grandifrons (Brid.) Limpr.</v></cell></row><row r="300"><cell r="M300" t="str"><v>BRm</v></cell><cell r="N300"><v>5</v></cell></row><row r="300"><cell r="P300" t="str"><v>IBMR</v></cell></row><row r="300"><cell r="S300"><v>19666</v></cell></row><row r="301"><cell r="A301" t="str"><v>FISMON</v></cell><cell r="B301" t="str"><v>Fissidens monguillonii</v></cell></row><row r="301"><cell r="E301" t="str"><v>Thér.      </v></cell></row><row r="301"><cell r="M301" t="str"><v>BRm</v></cell><cell r="N301"><v>5</v></cell></row><row r="301"><cell r="S301"><v>1297</v></cell></row><row r="302"><cell r="A302" t="str"><v>FISOSM</v></cell><cell r="B302" t="str"><v>Fissidens osmundoides</v></cell></row><row r="302"><cell r="E302" t="str"><v>Hedw.      </v></cell></row><row r="302"><cell r="M302" t="str"><v>BRm</v></cell><cell r="N302"><v>5</v></cell></row><row r="302"><cell r="S302"><v>19668</v></cell></row><row r="303"><cell r="A303" t="str"><v>FISPOL</v></cell><cell r="B303" t="str"><v>Fissidens polyphyllus</v></cell><cell r="C303"><v>20</v></cell><cell r="D303"><v>3</v></cell><cell r="E303" t="str"><v>Wils. ex B., S. & G.</v></cell></row><row r="303"><cell r="M303" t="str"><v>BRm</v></cell><cell r="N303"><v>5</v></cell></row><row r="303"><cell r="P303" t="str"><v>IBMR</v></cell></row><row r="303"><cell r="S303"><v>1213</v></cell></row><row r="304"><cell r="A304" t="str"><v>FISPUS</v></cell><cell r="B304" t="str"><v>Fissidens pusillus</v></cell><cell r="C304"><v>14</v></cell><cell r="D304"><v>2</v></cell><cell r="E304" t="str"><v>(Wils.) Milde</v></cell><cell r="F304" t="str"><v>Fissidens pusillus (Wils.) Milde var. pusillus (Wils.) Milde</v></cell></row><row r="304"><cell r="M304" t="str"><v>BRm</v></cell><cell r="N304"><v>5</v></cell></row><row r="304"><cell r="P304" t="str"><v>IBMR</v></cell></row><row r="304"><cell r="S304"><v>1298</v></cell></row><row r="305"><cell r="A305" t="str"><v>FISRIV</v></cell><cell r="B305" t="str"><v>Fissidens rivularis</v></cell></row><row r="305"><cell r="E305" t="str"><v>(Spruce) B., S. & G.    </v></cell></row><row r="305"><cell r="M305" t="str"><v>BRm</v></cell><cell r="N305"><v>5</v></cell></row><row r="305"><cell r="S305"><v>19669</v></cell></row><row r="306"><cell r="A306" t="str"><v>FISRUF</v></cell><cell r="B306" t="str"><v>Fissidens rufulus</v></cell><cell r="C306"><v>14</v></cell><cell r="D306"><v>3</v></cell><cell r="E306" t="str"><v>B., S. & G.</v></cell></row><row r="306"><cell r="M306" t="str"><v>BRm</v></cell><cell r="N306"><v>5</v></cell></row><row r="306"><cell r="P306" t="str"><v>IBMR</v></cell></row><row r="306"><cell r="S306"><v>1967</v></cell></row><row r="307"><cell r="A307" t="str"><v>FISSPX</v></cell><cell r="B307" t="str"><v>Fissidens sp.</v></cell></row><row r="307"><cell r="E307" t="str"><v>Hedw.      </v></cell></row><row r="307"><cell r="M307" t="str"><v>BRm</v></cell><cell r="N307"><v>5</v></cell></row><row r="307"><cell r="S307"><v>1292</v></cell></row><row r="308"><cell r="A308" t="str"><v>FISTAX</v></cell><cell r="B308" t="str"><v>Fissidens taxifolius</v></cell></row><row r="308"><cell r="E308" t="str"><v>Hedw.</v></cell></row><row r="308"><cell r="M308" t="str"><v>BRm</v></cell><cell r="N308"><v>5</v></cell></row><row r="308"><cell r="S308"><v>13</v></cell></row><row r="309"><cell r="A309" t="str"><v>FISVIR</v></cell><cell r="B309" t="str"><v>Fissidens viridulus</v></cell><cell r="C309"><v>11</v></cell><cell r="D309"><v>2</v></cell><cell r="E309" t="str"><v>(Sw.) Wahlenb.     </v></cell><cell r="F309" t="str"><v>Fissidens impar Mitt.</v></cell><cell r="G309" t="str"><v>Fissidens bambergeri auct.</v></cell><cell r="H309" t="str"><v>Fissidens haraldii (Lindb.) Limpr.</v></cell><cell r="I309" t="str"><v>Fissidens intralimbatus Ruthe</v></cell></row><row r="309"><cell r="M309" t="str"><v>BRm</v></cell><cell r="N309"><v>5</v></cell></row><row r="309"><cell r="P309" t="str"><v>IBMR</v></cell></row><row r="309"><cell r="S309"><v>131</v></cell></row><row r="310"><cell r="A310" t="str"><v>FONANT</v></cell><cell r="B310" t="str"><v>Fontinalis antipyretica</v></cell><cell r="C310"><v>10</v></cell><cell r="D310"><v>1</v></cell><cell r="E310" t="str"><v>Hedw.      </v></cell><cell r="F310" t="str"><v>Fontinalis androgyna Ruthe</v></cell><cell r="G310" t="str"><v>Fontinalis arvernica (Ren.) Card.</v></cell><cell r="H310" t="str"><v>Fontinalis cavifolia Warnst. & Fleisch.</v></cell><cell r="I310" t="str"><v>Fontinalis dolosa Card.</v></cell><cell r="J310" t="str"><v>Fontinalis gothica Card. & H. Arn.</v></cell><cell r="K310" t="str"><v>Fontinalis gracilis Lindb.</v></cell></row><row r="310"><cell r="M310" t="str"><v>BRm</v></cell><cell r="N310"><v>5</v></cell></row><row r="310"><cell r="P310" t="str"><v>IBMR</v></cell></row><row r="310"><cell r="S310"><v>131</v></cell></row><row r="311"><cell r="A311" t="str"><v>FONDUR</v></cell><cell r="B311" t="str"><v>Fontinalis hypnoides var. duriaei</v></cell><cell r="C311"><v>14</v></cell><cell r="D311"><v>3</v></cell><cell r="E311" t="str"><v>Schimp.      </v></cell><cell r="F311" t="str"><v>Fontinalis duriaei Schimp.</v></cell></row><row r="311"><cell r="M311" t="str"><v>BRm</v></cell><cell r="N311"><v>5</v></cell></row><row r="311"><cell r="P311" t="str"><v>IBMR</v></cell></row><row r="311"><cell r="S311"><v>1215</v></cell></row><row r="312"><cell r="A312" t="str"><v>FONHYP</v></cell><cell r="B312" t="str"><v>Fontinalis hypnoides</v></cell></row><row r="312"><cell r="E312" t="str"><v>Hartm      </v></cell><cell r="F312" t="str"><v>Fontinalis camusii Card.</v></cell><cell r="G312" t="str"><v>Fontinalis seriata Lindb.</v></cell><cell r="H312" t="str"><v>Fontinalis hypnoides Hartm. var. hypnoides Hartm.</v></cell></row><row r="312"><cell r="M312" t="str"><v>BRm</v></cell><cell r="N312"><v>5</v></cell></row><row r="312"><cell r="S312"><v>1238</v></cell></row><row r="313"><cell r="A313" t="str"><v>FONSPX</v></cell><cell r="B313" t="str"><v>Fontinalis sp.</v></cell></row><row r="313"><cell r="E313" t="str"><v>Hedw.      </v></cell></row><row r="313"><cell r="M313" t="str"><v>BRm</v></cell><cell r="N313"><v>5</v></cell></row><row r="313"><cell r="S313"><v>139</v></cell></row><row r="314"><cell r="A314" t="str"><v>FONSQU</v></cell><cell r="B314" t="str"><v>Fontinalis squamosa</v></cell><cell r="C314"><v>16</v></cell><cell r="D314"><v>3</v></cell><cell r="E314" t="str"><v>Hedw.      </v></cell><cell r="F314" t="str"><v>Fontinalis dixonii Card.</v></cell></row><row r="314"><cell r="M314" t="str"><v>BRm</v></cell><cell r="N314"><v>5</v></cell></row><row r="314"><cell r="P314" t="str"><v>IBMR</v></cell></row><row r="314"><cell r="S314"><v>1312</v></cell></row><row r="315"><cell r="A315" t="str"><v>FUIPUB</v></cell><cell r="B315" t="str"><v>Fuirena pubescens</v></cell></row><row r="315"><cell r="E315" t="str"><v>(Poiret) Kunth     </v></cell></row><row r="315"><cell r="M315" t="str"><v>PHe</v></cell><cell r="N315"><v>8</v></cell><cell r="O315" t="str"><v>HEL</v></cell></row><row r="315"><cell r="Q315" t="str"><v>MONOCOT</v></cell></row><row r="315"><cell r="S315"><v>19763</v></cell></row><row r="316"><cell r="A316" t="str"><v>GALAPA</v></cell><cell r="B316" t="str"><v>Galium aparine</v></cell></row><row r="316"><cell r="E316" t="str"><v>L.      </v></cell></row><row r="316"><cell r="M316" t="str"><v>PHx</v></cell><cell r="N316"><v>1</v></cell><cell r="O316" t="str"><v>NA</v></cell></row><row r="316"><cell r="Q316" t="str"><v>DICOT</v></cell></row><row r="316"><cell r="S316"><v>1927</v></cell></row><row r="317"><cell r="A317" t="str"><v>GALMOL</v></cell><cell r="B317" t="str"><v>Galium mollugo</v></cell></row><row r="317"><cell r="E317" t="str"><v>L.      </v></cell></row><row r="317"><cell r="M317" t="str"><v>PHx</v></cell><cell r="N317"><v>1</v></cell><cell r="O317" t="str"><v>NA</v></cell></row><row r="317"><cell r="Q317" t="str"><v>DICOT</v></cell></row><row r="317"><cell r="S317"><v>1929</v></cell></row><row r="318"><cell r="A318" t="str"><v>GALNEG</v></cell><cell r="B318" t="str"><v>Galium neglectum</v></cell></row><row r="318"><cell r="E318" t="str"><v>      </v></cell></row><row r="318"><cell r="M318" t="str"><v>PHg</v></cell><cell r="N318"><v>9</v></cell><cell r="O318" t="str"><v>HYG</v></cell></row><row r="318"><cell r="Q318" t="str"><v>DICOT</v></cell></row><row r="318"><cell r="S318"><v>19764</v></cell></row><row r="319"><cell r="A319" t="str"><v>GALPAL</v></cell><cell r="B319" t="str"><v>Galium palustre</v></cell></row><row r="319"><cell r="E319" t="str"><v>L.      </v></cell></row><row r="319"><cell r="M319" t="str"><v>PHg</v></cell><cell r="N319"><v>9</v></cell><cell r="O319" t="str"><v>HYG/HEL</v></cell></row><row r="319"><cell r="Q319" t="str"><v>DICOT</v></cell></row><row r="319"><cell r="S319"><v>193</v></cell></row><row r="320"><cell r="A320" t="str"><v>GALSPX</v></cell><cell r="B320" t="str"><v>Galium sp.</v></cell></row><row r="320"><cell r="E320" t="str"><v>      </v></cell></row><row r="320"><cell r="M320" t="str"><v>PHg</v></cell><cell r="N320"><v>9</v></cell><cell r="O320" t="str"><v>HYG/HEL</v></cell></row><row r="320"><cell r="Q320" t="str"><v>DICOT</v></cell></row><row r="320"><cell r="S320"><v>1926</v></cell></row><row r="321"><cell r="A321" t="str"><v>GALTRI</v></cell><cell r="B321" t="str"><v>Galium trifidum</v></cell></row><row r="321"><cell r="E321" t="str"><v>      </v></cell></row><row r="321"><cell r="M321" t="str"><v>PHg</v></cell><cell r="N321"><v>9</v></cell><cell r="O321" t="str"><v>HYG</v></cell></row><row r="321"><cell r="Q321" t="str"><v>DICOT</v></cell></row><row r="321"><cell r="S321"><v>19765</v></cell></row><row r="322"><cell r="A322" t="str"><v>GALULI</v></cell><cell r="B322" t="str"><v>Galium uliginosum</v></cell></row><row r="322"><cell r="E322" t="str"><v>L.      </v></cell></row><row r="322"><cell r="M322" t="str"><v>PHg</v></cell><cell r="N322"><v>9</v></cell><cell r="O322" t="str"><v>HYG</v></cell></row><row r="322"><cell r="Q322" t="str"><v>DICOT</v></cell></row><row r="322"><cell r="S322"><v>19766</v></cell></row><row r="323"><cell r="A323" t="str"><v>GLEHED</v></cell><cell r="B323" t="str"><v>Glechoma hederacea</v></cell></row><row r="323"><cell r="E323" t="str"><v>L.      </v></cell></row><row r="323"><cell r="M323" t="str"><v>PHg</v></cell><cell r="N323"><v>9</v></cell><cell r="O323" t="str"><v>HYG</v></cell></row><row r="323"><cell r="Q323" t="str"><v>DICOT</v></cell></row><row r="323"><cell r="S323"><v>19767</v></cell></row><row r="324"><cell r="A324" t="str"><v>GLYAQU</v></cell><cell r="B324" t="str"><v>Glyceria aquatica</v></cell></row><row r="324"><cell r="E324" t="str"><v>(L.) Wahlb.     </v></cell><cell r="F324" t="str"><v>Glyceria maxima Hartm. Holmb.</v></cell></row><row r="324"><cell r="M324" t="str"><v>PHe</v></cell><cell r="N324"><v>8</v></cell><cell r="O324" t="str"><v>HEL</v></cell></row><row r="324"><cell r="Q324" t="str"><v>MONOCOT</v></cell></row><row r="324"><cell r="S324"><v>19768</v></cell></row><row r="325"><cell r="A325" t="str"><v>GLYDEC</v></cell><cell r="B325" t="str"><v>Glyceria declinata</v></cell></row><row r="325"><cell r="E325" t="str"><v>Bréb.      </v></cell></row><row r="325"><cell r="M325" t="str"><v>PHe</v></cell><cell r="N325"><v>8</v></cell><cell r="O325" t="str"><v>HYD/HEL</v></cell></row><row r="325"><cell r="Q325" t="str"><v>MONOCOT</v></cell></row><row r="325"><cell r="S325"><v>1563</v></cell></row><row r="326"><cell r="A326" t="str"><v>GLYFLU</v></cell><cell r="B326" t="str"><v>Glyceria fluitans</v></cell><cell r="C326"><v>14</v></cell><cell r="D326"><v>2</v></cell><cell r="E326" t="str"><v>(L.) R. Br.    </v></cell></row><row r="326"><cell r="M326" t="str"><v>PHe</v></cell><cell r="N326"><v>8</v></cell><cell r="O326" t="str"><v>HYD/HEL</v></cell><cell r="P326" t="str"><v>IBMR</v></cell><cell r="Q326" t="str"><v>MONOCOT</v></cell></row><row r="326"><cell r="S326"><v>1564</v></cell></row><row r="327"><cell r="A327" t="str"><v>GLYNOT</v></cell><cell r="B327" t="str"><v>Glyceria notata</v></cell></row><row r="327"><cell r="E327" t="str"><v>Chevall      </v></cell></row><row r="327"><cell r="M327" t="str"><v>PHe</v></cell><cell r="N327"><v>8</v></cell><cell r="O327" t="str"><v>HYD/HEL</v></cell></row><row r="327"><cell r="Q327" t="str"><v>MONOCOT</v></cell></row><row r="327"><cell r="S327"><v>1566</v></cell></row><row r="328"><cell r="A328" t="str"><v>GLYPED</v></cell><cell r="B328" t="str"><v>Glyceria x pedicellata</v></cell></row><row r="328"><cell r="E328" t="str"><v>      </v></cell></row><row r="328"><cell r="M328" t="str"><v>PHx</v></cell><cell r="N328"><v>1</v></cell></row><row r="328"><cell r="Q328" t="str"><v>MONOCOT</v></cell></row><row r="328"><cell r="S328"><v>19769</v></cell></row><row r="329"><cell r="A329" t="str"><v>GLYSPX</v></cell><cell r="B329" t="str"><v>Glyceria sp.</v></cell></row><row r="329"><cell r="E329" t="str"><v>      </v></cell></row><row r="329"><cell r="M329" t="str"><v>PHe</v></cell><cell r="N329"><v>8</v></cell><cell r="O329" t="str"><v>HYD/HEL</v></cell></row><row r="329"><cell r="Q329" t="str"><v>MONOCOT</v></cell></row><row r="329"><cell r="S329"><v>1562</v></cell></row><row r="330"><cell r="A330" t="str"><v>GNAULI</v></cell><cell r="B330" t="str"><v>Gnaphalium uliginosum</v></cell></row><row r="330"><cell r="E330" t="str"><v>L.      </v></cell></row><row r="330"><cell r="M330" t="str"><v>PHg</v></cell><cell r="N330"><v>9</v></cell><cell r="O330" t="str"><v>HYG</v></cell></row><row r="330"><cell r="Q330" t="str"><v>DICOT</v></cell></row><row r="330"><cell r="S330"><v>1977</v></cell></row><row r="331"><cell r="A331" t="str"><v>GRALIN</v></cell><cell r="B331" t="str"><v>Gratiola linifolia</v></cell></row><row r="331"><cell r="E331" t="str"><v>      </v></cell></row><row r="331"><cell r="M331" t="str"><v>PHe</v></cell><cell r="N331"><v>8</v></cell><cell r="O331" t="str"><v>HEL</v></cell></row><row r="331"><cell r="Q331" t="str"><v>DICOT</v></cell></row><row r="331"><cell r="S331"><v>19772</v></cell></row><row r="332"><cell r="A332" t="str"><v>GRANEG</v></cell><cell r="B332" t="str"><v>Gratiola neglecta</v></cell></row><row r="332"><cell r="E332" t="str"><v>      </v></cell></row><row r="332"><cell r="M332" t="str"><v>PHe</v></cell><cell r="N332"><v>8</v></cell><cell r="O332" t="str"><v>HEL</v></cell></row><row r="332"><cell r="Q332" t="str"><v>DICOT</v></cell></row><row r="332"><cell r="S332"><v>19773</v></cell></row><row r="333"><cell r="A333" t="str"><v>GRAOFF</v></cell><cell r="B333" t="str"><v>Gratiola officinalis</v></cell></row><row r="333"><cell r="E333" t="str"><v>      </v></cell></row><row r="333"><cell r="M333" t="str"><v>PHg</v></cell><cell r="N333"><v>9</v></cell><cell r="O333" t="str"><v>HYG</v></cell></row><row r="333"><cell r="Q333" t="str"><v>DICOT</v></cell></row><row r="333"><cell r="S333"><v>19774</v></cell></row><row r="334"><cell r="A334" t="str"><v>GRODEN</v></cell><cell r="B334" t="str"><v>Groenlandia densa</v></cell><cell r="C334"><v>11</v></cell><cell r="D334"><v>2</v></cell><cell r="E334" t="str"><v>(L.) Fourr.     </v></cell><cell r="F334" t="str"><v>Potamogeton densus</v></cell></row><row r="334"><cell r="M334" t="str"><v>PHy</v></cell><cell r="N334"><v>7</v></cell><cell r="O334" t="str"><v>HYD</v></cell><cell r="P334" t="str"><v>IBMR</v></cell><cell r="Q334" t="str"><v>MONOCOT</v></cell></row><row r="334"><cell r="S334"><v>1638</v></cell></row><row r="335"><cell r="A335" t="str"><v>HEEREN</v></cell><cell r="B335" t="str"><v>Heteranthera reniformis</v></cell></row><row r="335"><cell r="E335" t="str"><v>      </v></cell></row><row r="335"><cell r="M335" t="str"><v>PHy</v></cell><cell r="N335"><v>7</v></cell><cell r="O335" t="str"><v>HYD</v></cell></row><row r="335"><cell r="Q335" t="str"><v>DICOT</v></cell></row><row r="335"><cell r="S335"><v>19778</v></cell></row><row r="336"><cell r="A336" t="str"><v>HEMALT</v></cell><cell r="B336" t="str"><v>Hemarthria altissima</v></cell></row><row r="336"><cell r="E336" t="str"><v>      </v></cell></row><row r="336"><cell r="M336" t="str"><v>PHx</v></cell><cell r="N336"><v>1</v></cell></row><row r="336"><cell r="Q336" t="str"><v>MONOCOT</v></cell></row><row r="336"><cell r="S336"><v>19775</v></cell></row><row r="337"><cell r="A337" t="str"><v>HERSPX</v></cell><cell r="B337" t="str"><v>Heribaudiella sp.</v></cell></row><row r="337"><cell r="E337" t="str"><v>Gomont      </v></cell></row><row r="337"><cell r="M337" t="str"><v>ALG</v></cell><cell r="N337"><v>2</v></cell></row><row r="337"><cell r="S337"><v>6196</v></cell></row><row r="338"><cell r="A338" t="str"><v>HETHET</v></cell><cell r="B338" t="str"><v>Heterocladium heteropterum</v></cell></row><row r="338"><cell r="E338" t="str"><v>B., S. & G.</v></cell><cell r="F338" t="str"><v>Heterocladium wulfsbergii I. Hag.</v></cell></row><row r="338"><cell r="M338" t="str"><v>BRm</v></cell><cell r="N338"><v>5</v></cell></row><row r="338"><cell r="S338"><v>19779</v></cell></row><row r="339"><cell r="A339" t="str"><v>HILSPX</v></cell><cell r="B339" t="str"><v>Hildenbrandia sp.</v></cell><cell r="C339"><v>15</v></cell><cell r="D339"><v>2</v></cell><cell r="E339" t="str"><v>(Liebm.) J.Agardh</v></cell><cell r="F339" t="str"><v>Erythroclathrus rivularis Liebm.</v></cell></row><row r="339"><cell r="M339" t="str"><v>ALG</v></cell><cell r="N339"><v>2</v></cell></row><row r="339"><cell r="P339" t="str"><v>IBMR</v></cell></row><row r="339"><cell r="S339"><v>1157</v></cell></row><row r="340"><cell r="A340" t="str"><v>HIPSPX</v></cell><cell r="B340" t="str"><v>Hippuris sp.</v></cell></row><row r="340"><cell r="E340" t="str"><v>      </v></cell></row><row r="340"><cell r="M340" t="str"><v>PHy</v></cell><cell r="N340"><v>7</v></cell><cell r="O340" t="str"><v>HYD</v></cell></row><row r="340"><cell r="Q340" t="str"><v>DICOT</v></cell></row><row r="340"><cell r="S340"><v>1781</v></cell></row><row r="341"><cell r="A341" t="str"><v>HIPTET</v></cell><cell r="B341" t="str"><v>Hippuris tetraphylla</v></cell></row><row r="341"><cell r="E341" t="str"><v>      </v></cell></row><row r="341"><cell r="M341" t="str"><v>PHx</v></cell><cell r="N341"><v>1</v></cell></row><row r="341"><cell r="Q341" t="str"><v>DICOT</v></cell></row><row r="341"><cell r="S341"><v>19781</v></cell></row><row r="342"><cell r="A342" t="str"><v>HIPVUL</v></cell><cell r="B342" t="str"><v>Hippuris vulgaris</v></cell><cell r="C342"><v>12</v></cell><cell r="D342"><v>2</v></cell><cell r="E342" t="str"><v>L.      </v></cell></row><row r="342"><cell r="M342" t="str"><v>PHy</v></cell><cell r="N342"><v>7</v></cell><cell r="O342" t="str"><v>HYD</v></cell><cell r="P342" t="str"><v>IBMR</v></cell><cell r="Q342" t="str"><v>DICOT</v></cell></row><row r="342"><cell r="S342"><v>1782</v></cell></row><row r="343"><cell r="A343" t="str"><v>HOATRI</v></cell><cell r="B343" t="str"><v>Homalia trichomanoides</v></cell></row><row r="343"><cell r="E343" t="str"><v>(Hedw.) B., S. & G.</v></cell></row><row r="343"><cell r="M343" t="str"><v>BRm</v></cell><cell r="N343"><v>5</v></cell></row><row r="343"><cell r="S343"><v>1347</v></cell></row><row r="344"><cell r="A344" t="str"><v>HOLLAN</v></cell><cell r="B344" t="str"><v>Holcus lanatus</v></cell></row><row r="344"><cell r="E344" t="str"><v>L.      </v></cell></row><row r="344"><cell r="M344" t="str"><v>PHg</v></cell><cell r="N344"><v>9</v></cell><cell r="O344" t="str"><v>HYG</v></cell></row><row r="344"><cell r="Q344" t="str"><v>MONOCOT</v></cell></row><row r="344"><cell r="S344"><v>19782</v></cell></row><row r="345"><cell r="A345" t="str"><v>HOMSPX</v></cell><cell r="B345" t="str"><v>Homeothrix sp.</v></cell></row><row r="345"><cell r="E345" t="str"><v>(Thuret) Kirchner (janthina)</v></cell></row><row r="345"><cell r="M345" t="str"><v>ALG</v></cell><cell r="N345"><v>2</v></cell></row><row r="345"><cell r="S345"><v>6395</v></cell></row><row r="346"><cell r="A346" t="str"><v>HOOLUC</v></cell><cell r="B346" t="str"><v>Hookeria lucens</v></cell></row><row r="346"><cell r="E346" t="str"><v>(Hedw.) Sm.     </v></cell></row><row r="346"><cell r="M346" t="str"><v>BRm</v></cell><cell r="N346"><v>5</v></cell></row><row r="346"><cell r="S346"><v>133</v></cell></row><row r="347"><cell r="A347" t="str"><v>HOTPAL</v></cell><cell r="B347" t="str"><v>Hottonia palustris</v></cell><cell r="C347"><v>12</v></cell><cell r="D347"><v>2</v></cell><cell r="E347" t="str"><v>L.      </v></cell></row><row r="347"><cell r="M347" t="str"><v>PHy</v></cell><cell r="N347"><v>7</v></cell><cell r="O347" t="str"><v>HYD</v></cell><cell r="P347" t="str"><v>IBMR</v></cell><cell r="Q347" t="str"><v>DICOT</v></cell></row><row r="347"><cell r="S347"><v>1882</v></cell></row><row r="348"><cell r="A348" t="str"><v>HUMLUP</v></cell><cell r="B348" t="str"><v>Humulus lupulus</v></cell></row><row r="348"><cell r="E348" t="str"><v>L.      </v></cell></row><row r="348"><cell r="M348" t="str"><v>PHg</v></cell><cell r="N348"><v>9</v></cell><cell r="O348" t="str"><v>HYG</v></cell></row><row r="348"><cell r="Q348" t="str"><v>DICOT</v></cell></row><row r="348"><cell r="S348"><v>19783</v></cell></row><row r="349"><cell r="A349" t="str"><v>HYDMOR</v></cell><cell r="B349" t="str"><v>Hydrocharis morsus-ranae</v></cell><cell r="C349"><v>11</v></cell><cell r="D349"><v>3</v></cell><cell r="E349" t="str"><v>L.      </v></cell></row><row r="349"><cell r="M349" t="str"><v>PHy</v></cell><cell r="N349"><v>7</v></cell><cell r="O349" t="str"><v>HYD</v></cell><cell r="P349" t="str"><v>IBMR</v></cell><cell r="Q349" t="str"><v>MONOCOT</v></cell></row><row r="349"><cell r="S349"><v>159</v></cell></row><row r="350"><cell r="A350" t="str"><v>HYGDUR</v></cell><cell r="B350" t="str"><v>Hygrohypnum duriusculum</v></cell><cell r="C350"><v>19</v></cell><cell r="D350"><v>3</v></cell><cell r="E350" t="str"><v>(De Not.) Jamieson    </v></cell><cell r="F350" t="str"><v>Hygrohypnum dilatatum (Wils. ex Schimp.) Loeske</v></cell></row><row r="350"><cell r="M350" t="str"><v>BRm</v></cell><cell r="N350"><v>5</v></cell></row><row r="350"><cell r="P350" t="str"><v>IBMR</v></cell></row><row r="350"><cell r="S350"><v>9821</v></cell></row><row r="351"><cell r="A351" t="str"><v>HYGLUR</v></cell><cell r="B351" t="str"><v>Hygrohypnum luridum</v></cell><cell r="C351"><v>19</v></cell><cell r="D351"><v>3</v></cell><cell r="E351" t="str"><v>(Hedw.) Jenn.     </v></cell><cell r="F351" t="str"><v>Hygrohypnum palustre Loeske</v></cell></row><row r="351"><cell r="M351" t="str"><v>BRm</v></cell><cell r="N351"><v>5</v></cell></row><row r="351"><cell r="P351" t="str"><v>IBMR</v></cell></row><row r="351"><cell r="S351"><v>124</v></cell></row><row r="352"><cell r="A352" t="str"><v>HYGMOL</v></cell><cell r="B352" t="str"><v>Hygrohypnum molle</v></cell></row><row r="352"><cell r="E352" t="str"><v>(Hedw.) Loeske</v></cell></row><row r="352"><cell r="M352" t="str"><v>BRm</v></cell><cell r="N352"><v>5</v></cell></row><row r="352"><cell r="S352"><v>19788</v></cell></row><row r="353"><cell r="A353" t="str"><v>HYGOCH</v></cell><cell r="B353" t="str"><v>Hygrohypnum ochraceum</v></cell><cell r="C353"><v>19</v></cell><cell r="D353"><v>3</v></cell><cell r="E353" t="str"><v>(Turn. ex Wils.) Loeske</v></cell></row><row r="353"><cell r="M353" t="str"><v>BRm</v></cell><cell r="N353"><v>5</v></cell></row><row r="353"><cell r="P353" t="str"><v>IBMR</v></cell></row><row r="353"><cell r="S353"><v>1241</v></cell></row><row r="354"><cell r="A354" t="str"><v>HYGPOL</v></cell><cell r="B354" t="str"><v>Hygrohypnum polare</v></cell></row><row r="354"><cell r="E354" t="str"><v>(Lindb.) Loeske     </v></cell></row><row r="354"><cell r="M354" t="str"><v>BRm</v></cell><cell r="N354"><v>5</v></cell></row><row r="354"><cell r="S354"><v>19789</v></cell></row><row r="355"><cell r="A355" t="str"><v>HYGSMI</v></cell><cell r="B355" t="str"><v>Hygrohypnum smithii</v></cell></row><row r="355"><cell r="E355" t="str"><v>(Sw.) Broth.     </v></cell></row><row r="355"><cell r="M355" t="str"><v>BRm</v></cell><cell r="N355"><v>5</v></cell></row><row r="355"><cell r="S355"><v>1979</v></cell></row><row r="356"><cell r="A356" t="str"><v>HYGSPX</v></cell><cell r="B356" t="str"><v>Hygrohypnum sp.</v></cell></row><row r="356"><cell r="E356" t="str"><v>Lindb.      </v></cell></row><row r="356"><cell r="M356" t="str"><v>BRm</v></cell><cell r="N356"><v>5</v></cell></row><row r="356"><cell r="S356"><v>1239</v></cell></row><row r="357"><cell r="A357" t="str"><v>HYISPX</v></cell><cell r="B357" t="str"><v>Hydrodictyon sp.</v></cell><cell r="C357"><v>6</v></cell><cell r="D357"><v>2</v></cell><cell r="E357" t="str"><v>Roth      </v></cell></row><row r="357"><cell r="M357" t="str"><v>ALG</v></cell><cell r="N357"><v>2</v></cell></row><row r="357"><cell r="P357" t="str"><v>IBMR</v></cell></row><row r="357"><cell r="S357"><v>5686</v></cell></row><row r="358"><cell r="A358" t="str"><v>HYLVER</v></cell><cell r="B358" t="str"><v>Hydrilla verticillata</v></cell></row><row r="358"><cell r="E358" t="str"><v>      </v></cell></row><row r="358"><cell r="M358" t="str"><v>PHy</v></cell><cell r="N358"><v>7</v></cell><cell r="O358" t="str"><v>HYD</v></cell></row><row r="358"><cell r="Q358" t="str"><v>DICOT</v></cell></row><row r="358"><cell r="S358"><v>19784</v></cell></row><row r="359"><cell r="A359" t="str"><v>HYOARM</v></cell><cell r="B359" t="str"><v>Hyocomium armoricum</v></cell><cell r="C359"><v>20</v></cell><cell r="D359"><v>3</v></cell><cell r="E359" t="str"><v>(Brid.) Wijk & Marg.   </v></cell><cell r="F359" t="str"><v>Hyocomium flagellare B., S. & G.</v></cell></row><row r="359"><cell r="M359" t="str"><v>BRm</v></cell><cell r="N359"><v>5</v></cell></row><row r="359"><cell r="P359" t="str"><v>IBMR</v></cell></row><row r="359"><cell r="S359"><v>19792</v></cell></row><row r="360"><cell r="A360" t="str"><v>HYPMAC</v></cell><cell r="B360" t="str"><v>Hypericum maculatum</v></cell></row><row r="360"><cell r="E360" t="str"><v>Crantz.      </v></cell></row><row r="360"><cell r="M360" t="str"><v>PHg</v></cell><cell r="N360"><v>9</v></cell><cell r="O360" t="str"><v>HYG</v></cell></row><row r="360"><cell r="Q360" t="str"><v>DICOT</v></cell></row><row r="360"><cell r="S360"><v>19793</v></cell></row><row r="361"><cell r="A361" t="str"><v>HYRRAN</v></cell><cell r="B361" t="str"><v>Hydrocotyle ranunculoides</v></cell></row><row r="361"><cell r="E361" t="str"><v>      </v></cell></row><row r="361"><cell r="M361" t="str"><v>PHy</v></cell><cell r="N361"><v>7</v></cell><cell r="O361" t="str"><v>HYD</v></cell></row><row r="361"><cell r="Q361" t="str"><v>MONOCOT</v></cell></row><row r="361"><cell r="S361"><v>19785</v></cell></row><row r="362"><cell r="A362" t="str"><v>HYRSPX</v></cell><cell r="B362" t="str"><v>Hydrocotyle sp.</v></cell></row><row r="362"><cell r="E362" t="str"><v>      </v></cell></row><row r="362"><cell r="M362" t="str"><v>PHe</v></cell><cell r="N362"><v>8</v></cell><cell r="O362" t="str"><v>HYD/HEL</v></cell></row><row r="362"><cell r="Q362" t="str"><v>MONOCOT</v></cell></row><row r="362"><cell r="S362"><v>1982</v></cell></row><row r="363"><cell r="A363" t="str"><v>HYRVUL</v></cell><cell r="B363" t="str"><v>Hydrocotyle vulgaris</v></cell><cell r="C363"><v>14</v></cell><cell r="D363"><v>2</v></cell><cell r="E363" t="str"><v>L. fo aq.    </v></cell></row><row r="363"><cell r="M363" t="str"><v>PHe</v></cell><cell r="N363"><v>8</v></cell><cell r="O363" t="str"><v>HYD/HEL</v></cell><cell r="P363" t="str"><v>IBMR</v></cell><cell r="Q363" t="str"><v>DICOT</v></cell></row><row r="363"><cell r="S363"><v>1983</v></cell></row><row r="364"><cell r="A364" t="str"><v>HYUSPX</v></cell><cell r="B364" t="str"><v>Hydrurus sp.</v></cell><cell r="C364"><v>16</v></cell><cell r="D364"><v>2</v></cell><cell r="E364" t="str"><v>C. Agardh     </v></cell></row><row r="364"><cell r="M364" t="str"><v>ALG</v></cell><cell r="N364"><v>2</v></cell></row><row r="364"><cell r="P364" t="str"><v>IBMR</v></cell></row><row r="364"><cell r="S364"><v>6183</v></cell></row><row r="365"><cell r="A365" t="str"><v>IMPGLA</v></cell><cell r="B365" t="str"><v>Impatiens glandulifera</v></cell></row><row r="365"><cell r="E365" t="str"><v>Royle      </v></cell></row><row r="365"><cell r="M365" t="str"><v>PHg</v></cell><cell r="N365"><v>9</v></cell><cell r="O365" t="str"><v>HYG</v></cell></row><row r="365"><cell r="Q365" t="str"><v>DICOT</v></cell></row><row r="365"><cell r="S365"><v>1686</v></cell></row><row r="366"><cell r="A366" t="str"><v>IMPNOL</v></cell><cell r="B366" t="str"><v>Impatiens noli-tangere</v></cell></row><row r="366"><cell r="E366" t="str"><v>L.      </v></cell></row><row r="366"><cell r="M366" t="str"><v>PHg</v></cell><cell r="N366"><v>9</v></cell><cell r="O366" t="str"><v>HYG</v></cell></row><row r="366"><cell r="Q366" t="str"><v>DICOT</v></cell></row><row r="366"><cell r="S366"><v>19794</v></cell></row><row r="367"><cell r="A367" t="str"><v>IRIPSE</v></cell><cell r="B367" t="str"><v>Iris pseudacorus</v></cell><cell r="C367"><v>10</v></cell><cell r="D367"><v>1</v></cell><cell r="E367" t="str"><v>L.      </v></cell></row><row r="367"><cell r="M367" t="str"><v>PHe</v></cell><cell r="N367"><v>8</v></cell><cell r="O367" t="str"><v>HEL</v></cell><cell r="P367" t="str"><v>IBMR</v></cell><cell r="Q367" t="str"><v>MONOCOT</v></cell></row><row r="367"><cell r="S367"><v>161</v></cell></row><row r="368"><cell r="A368" t="str"><v>IRISIN</v></cell><cell r="B368" t="str"><v>Iris sintenisii subsp. brandzae</v></cell></row><row r="368"><cell r="E368" t="str"><v>      </v></cell></row><row r="368"><cell r="M368" t="str"><v>PHx</v></cell><cell r="N368"><v>1</v></cell></row><row r="368"><cell r="Q368" t="str"><v>MONOCOT</v></cell></row><row r="368"><cell r="S368"><v>19795</v></cell></row><row r="369"><cell r="A369" t="str"><v>IRISPU</v></cell><cell r="B369" t="str"><v>Iris spuria</v></cell></row><row r="369"><cell r="E369" t="str"><v>      </v></cell></row><row r="369"><cell r="M369" t="str"><v>PHx</v></cell><cell r="N369"><v>1</v></cell></row><row r="369"><cell r="Q369" t="str"><v>MONOCOT</v></cell></row><row r="369"><cell r="S369"><v>19796</v></cell></row><row r="370"><cell r="A370" t="str"><v>IRISPX</v></cell><cell r="B370" t="str"><v>Iris sp.</v></cell></row><row r="370"><cell r="E370" t="str"><v>      </v></cell></row><row r="370"><cell r="M370" t="str"><v>PHe</v></cell><cell r="N370"><v>8</v></cell><cell r="O370" t="str"><v>HEL</v></cell></row><row r="370"><cell r="Q370" t="str"><v>MONOCOT</v></cell></row><row r="370"><cell r="S370"><v>16</v></cell></row><row r="371"><cell r="A371" t="str"><v>IRIVER</v></cell><cell r="B371" t="str"><v>Iris versicolor</v></cell></row><row r="371"><cell r="E371" t="str"><v>      </v></cell></row><row r="371"><cell r="M371" t="str"><v>PHx</v></cell><cell r="N371"><v>1</v></cell></row><row r="371"><cell r="Q371" t="str"><v>MONOCOT</v></cell></row><row r="371"><cell r="S371"><v>19797</v></cell></row><row r="372"><cell r="A372" t="str"><v>ISLCER</v></cell><cell r="B372" t="str"><v>Isolepis cernua</v></cell></row><row r="372"><cell r="E372" t="str"><v>      </v></cell><cell r="F372" t="str"><v>Scirpus cernuus</v></cell></row><row r="372"><cell r="M372" t="str"><v>PHx</v></cell><cell r="N372"><v>1</v></cell></row><row r="372"><cell r="Q372" t="str"><v>MONOCOT</v></cell></row><row r="372"><cell r="S372"><v>19812</v></cell></row><row r="373"><cell r="A373" t="str"><v>ISLSET</v></cell><cell r="B373" t="str"><v>Isolepis setacea</v></cell></row><row r="373"><cell r="E373" t="str"><v>      </v></cell><cell r="F373" t="str"><v>Scirpus setaccus</v></cell></row><row r="373"><cell r="M373" t="str"><v>PHx</v></cell><cell r="N373"><v>1</v></cell></row><row r="373"><cell r="Q373" t="str"><v>MONOCOT</v></cell></row><row r="373"><cell r="S373"><v>19813</v></cell></row><row r="374"><cell r="A374" t="str"><v>ISNPAL</v></cell><cell r="B374" t="str"><v>Isnardia palustris</v></cell></row><row r="374"><cell r="E374" t="str"><v>L.      </v></cell><cell r="F374" t="str"><v>Ludwigia palustris (L.) Elliot </v></cell></row><row r="374"><cell r="M374" t="str"><v>PHe</v></cell><cell r="N374"><v>8</v></cell><cell r="O374" t="str"><v>HYD/HEL</v></cell></row><row r="374"><cell r="Q374" t="str"><v>DICOT</v></cell></row><row r="374"><cell r="S374"><v>19798</v></cell></row><row r="375"><cell r="A375" t="str"><v>ISOAST</v></cell><cell r="B375" t="str"><v>Isoetes velata subsp. asturicense</v></cell></row><row r="375"><cell r="E375" t="str"><v>      </v></cell></row><row r="375"><cell r="M375" t="str"><v>PTE</v></cell><cell r="N375"><v>6</v></cell></row><row r="375"><cell r="S375"><v>1988</v></cell></row><row r="376"><cell r="A376" t="str"><v>ISOAZO</v></cell><cell r="B376" t="str"><v>Isoetes azorica</v></cell></row><row r="376"><cell r="E376" t="str"><v>      </v></cell></row><row r="376"><cell r="M376" t="str"><v>PTE</v></cell><cell r="N376"><v>6</v></cell></row><row r="376"><cell r="S376"><v>19799</v></cell></row><row r="377"><cell r="A377" t="str"><v>ISOBOR</v></cell><cell r="B377" t="str"><v>Isoetes boryana</v></cell></row><row r="377"><cell r="E377" t="str"><v>      </v></cell></row><row r="377"><cell r="M377" t="str"><v>PTE</v></cell><cell r="N377"><v>6</v></cell></row><row r="377"><cell r="S377"><v>198</v></cell></row><row r="378"><cell r="A378" t="str"><v>ISOBRO</v></cell><cell r="B378" t="str"><v>Isoetes brochonii</v></cell></row><row r="378"><cell r="E378" t="str"><v>      </v></cell></row><row r="378"><cell r="M378" t="str"><v>PTE</v></cell><cell r="N378"><v>6</v></cell></row><row r="378"><cell r="S378"><v>1981</v></cell></row><row r="379"><cell r="A379" t="str"><v>ISOECH</v></cell><cell r="B379" t="str"><v>Isoetes echinospora</v></cell></row><row r="379"><cell r="E379" t="str"><v>Durieu      </v></cell></row><row r="379"><cell r="M379" t="str"><v>PTE</v></cell><cell r="N379"><v>6</v></cell></row><row r="379"><cell r="S379"><v>1982</v></cell></row><row r="380"><cell r="A380" t="str"><v>ISOLAC</v></cell><cell r="B380" t="str"><v>Isoetes lacustris</v></cell></row><row r="380"><cell r="E380" t="str"><v>L.      </v></cell></row><row r="380"><cell r="M380" t="str"><v>PTE</v></cell><cell r="N380"><v>6</v></cell></row><row r="380"><cell r="S380"><v>1983</v></cell></row><row r="381"><cell r="A381" t="str"><v>ISOLON</v></cell><cell r="B381" t="str"><v>Isoetes longissima</v></cell></row><row r="381"><cell r="E381" t="str"><v>      </v></cell></row><row r="381"><cell r="M381" t="str"><v>PTE</v></cell><cell r="N381"><v>6</v></cell></row><row r="381"><cell r="S381"><v>1984</v></cell></row><row r="382"><cell r="A382" t="str"><v>ISOMAL</v></cell><cell r="B382" t="str"><v>Isoetes malinverniana</v></cell></row><row r="382"><cell r="E382" t="str"><v>      </v></cell></row><row r="382"><cell r="M382" t="str"><v>PTE</v></cell><cell r="N382"><v>6</v></cell></row><row r="382"><cell r="S382"><v>1985</v></cell></row><row r="383"><cell r="A383" t="str"><v>ISOSPX</v></cell><cell r="B383" t="str"><v>Isoetes sp.</v></cell></row><row r="383"><cell r="E383" t="str"><v>      </v></cell></row><row r="383"><cell r="M383" t="str"><v>PTE</v></cell><cell r="N383"><v>6</v></cell></row><row r="383"><cell r="S383"><v>1986</v></cell></row><row r="384"><cell r="A384" t="str"><v>ISOTEG</v></cell><cell r="B384" t="str"><v>Isoetes velata subsp. tegulensis</v></cell></row><row r="384"><cell r="E384" t="str"><v>      </v></cell></row><row r="384"><cell r="M384" t="str"><v>PTE</v></cell><cell r="N384"><v>6</v></cell></row><row r="384"><cell r="S384"><v>1989</v></cell></row><row r="385"><cell r="A385" t="str"><v>ISOTEN</v></cell><cell r="B385" t="str"><v>Isoetes velata subsp. tenuissima</v></cell></row><row r="385"><cell r="E385" t="str"><v>      </v></cell></row><row r="385"><cell r="M385" t="str"><v>PTE</v></cell><cell r="N385"><v>6</v></cell></row><row r="385"><cell r="S385"><v>1981</v></cell></row><row r="386"><cell r="A386" t="str"><v>ISOVEL</v></cell><cell r="B386" t="str"><v>Isoetes velata</v></cell></row><row r="386"><cell r="E386" t="str"><v>      </v></cell></row><row r="386"><cell r="M386" t="str"><v>PTE</v></cell><cell r="N386"><v>6</v></cell></row><row r="386"><cell r="S386"><v>1987</v></cell></row><row r="387"><cell r="A387" t="str"><v>ISOVEV</v></cell><cell r="B387" t="str"><v>Isoetes velata subsp. velata</v></cell></row><row r="387"><cell r="E387" t="str"><v>      </v></cell></row><row r="387"><cell r="M387" t="str"><v>PTE</v></cell><cell r="N387"><v>6</v></cell></row><row r="387"><cell r="S387"><v>19811</v></cell></row><row r="388"><cell r="A388" t="str"><v>JUGATR</v></cell><cell r="B388" t="str"><v>Jungermannia atrovirens</v></cell><cell r="C388"><v>19</v></cell><cell r="D388"><v>3</v></cell><cell r="E388" t="str"><v>Dumort.      </v></cell><cell r="F388" t="str"><v>Jungermannia lanceolata L.</v></cell><cell r="G388" t="str"><v>Jungermannia tristis Nees</v></cell><cell r="H388" t="str"><v>Jungermannia riparia Taylor</v></cell><cell r="I388" t="str"><v>Solenostoma atrovirens (Dumort.) Müll. Frib. non Steph.</v></cell><cell r="J388" t="str"><v>Solenostoma triste (Nees) Müll. Frib.</v></cell><cell r="K388" t="str"><v>Aplozia atrovirens (Dumort.) Dumort.</v></cell><cell r="L388" t="str"><v>Aplozia tristis (Nees.) Dumort.</v></cell><cell r="M388" t="str"><v>BRh</v></cell><cell r="N388"><v>4</v></cell></row><row r="388"><cell r="P388" t="str"><v>IBMR</v></cell></row><row r="388"><cell r="S388"><v>1982</v></cell></row><row r="389"><cell r="A389" t="str"><v>JUGEXE</v></cell><cell r="B389" t="str"><v>Jungermannia exsertifolia subsp. cordifolia</v></cell></row><row r="389"><cell r="E389" t="str"><v>(Dumort.) Vana    </v></cell><cell r="F389" t="str"><v>Jungermannia cordifolia Hook. non Broth. nec Ehrh. ex F. Weber</v></cell><cell r="G389" t="str"><v>Jungermannia eucordifolia Schljakov</v></cell><cell r="H389" t="str"><v>Solenostoma cordifolium (Dumort.) Steph.</v></cell><cell r="I389" t="str"><v>Aplozia cordifolia Dumort.</v></cell><cell r="J389" t="str"><v>Haplozia cordifolia (Dumort.) Müll. Frib.</v></cell></row><row r="389"><cell r="M389" t="str"><v>BRh</v></cell><cell r="N389"><v>4</v></cell></row><row r="389"><cell r="S389"><v>19821</v></cell></row><row r="390"><cell r="A390" t="str"><v>JUGGRA</v></cell><cell r="B390" t="str"><v>Jungermannia gracillima</v></cell><cell r="C390"><v>20</v></cell><cell r="D390"><v>3</v></cell><cell r="E390" t="str"><v>Sm.      </v></cell><cell r="F390" t="str"><v>Jungermannia crenulata Sm. non Schmidel</v></cell><cell r="G390" t="str"><v>Solenostoma crenulatum Mitt.</v></cell><cell r="H390" t="str"><v>Solenostoma gracillima (Sm.) R.M. Schust.</v></cell><cell r="I390" t="str"><v>Aplozia crenulata (Mitt.) Lindb.</v></cell><cell r="J390" t="str"><v>Aplozia gracillima (Sm.) Dumort.</v></cell><cell r="K390" t="str"><v>Nardia gracillima (Sm.) Lindb.</v></cell></row><row r="390"><cell r="M390" t="str"><v>BRh</v></cell><cell r="N390"><v>4</v></cell></row><row r="390"><cell r="P390" t="str"><v>IBMR</v></cell></row><row r="390"><cell r="S390"><v>129</v></cell></row><row r="391"><cell r="A391" t="str"><v>JUGOBO</v></cell><cell r="B391" t="str"><v>Jungermannia obovata</v></cell></row><row r="391"><cell r="E391" t="str"><v>Nees      </v></cell><cell r="F391" t="str"><v>Jungermannia flaccida Huebener</v></cell><cell r="G391" t="str"><v>Solenostoma obovatum (Nees) C. Massal.</v></cell><cell r="H391" t="str"><v>Mesophylla obovata (Nees) Corbière</v></cell><cell r="I391" t="str"><v>Nardia obovata (Nees) Lindb.</v></cell><cell r="J391" t="str"><v>Plectocolea obovata (Nees) Lindb.</v></cell><cell r="K391" t="str"><v>Aplozia obovata (Nees.) Loeske</v></cell><cell r="L391" t="str"><v>Eucalyx obovata (Nees) Carrington</v></cell><cell r="M391" t="str"><v>BRh</v></cell><cell r="N391"><v>4</v></cell></row><row r="391"><cell r="S391"><v>19823</v></cell></row><row r="392"><cell r="A392" t="str"><v>JUGPUM</v></cell><cell r="B392" t="str"><v>Jungermannia pumila</v></cell></row><row r="392"><cell r="E392" t="str"><v>With.</v></cell><cell r="F392" t="str"><v>Jungermannia karl-muelleri Grolle</v></cell><cell r="G392" t="str"><v>Jungermannia rostellata Huebener</v></cell><cell r="H392" t="str"><v>Jungermannia zeyheri Huebener</v></cell><cell r="I392" t="str"><v>Solenostoma pumilum (With.) Müll. Frib.</v></cell><cell r="J392" t="str"><v>Solenostoma oblongifolium (Müll. Frib.) Müll. Frib.</v></cell><cell r="K392" t="str"><v>Aplozia pumila (With.) Dumort.</v></cell><cell r="L392" t="str"><v>Aplozia oblongifolia (Müll. Frib.) Jörg.</v></cell><cell r="M392" t="str"><v>BRh</v></cell><cell r="N392"><v>4</v></cell></row><row r="392"><cell r="S392"><v>19825</v></cell></row><row r="393"><cell r="A393" t="str"><v>JUGSPH</v></cell><cell r="B393" t="str"><v>Jungermannia sphaerocarpa</v></cell></row><row r="393"><cell r="E393" t="str"><v>Hook.     </v></cell><cell r="F393" t="str"><v>Jungermannia amplexicaulis Dumort.</v></cell><cell r="G393" t="str"><v>Jungermannia lurida Dumort.</v></cell><cell r="H393" t="str"><v>Jungermannia nana Nees</v></cell><cell r="I393" t="str"><v>Jungermannia tersa Nees</v></cell><cell r="J393" t="str"><v>Solenostoma amplexicaule (Dumort.) Steph.</v></cell><cell r="K393" t="str"><v>Solenostoma sphaerocarpum (Hook.) Steph.</v></cell><cell r="L393" t="str"><v>Aplozia amplexicaulis (Dumort.) Dumort.</v></cell><cell r="M393" t="str"><v>BRh</v></cell><cell r="N393"><v>4</v></cell></row><row r="393"><cell r="S393"><v>19827</v></cell></row><row r="394"><cell r="A394" t="str"><v>JUGSPX</v></cell><cell r="B394" t="str"><v>Jungermannia sp.</v></cell></row><row r="394"><cell r="E394" t="str"><v>L.</v></cell></row><row r="394"><cell r="M394" t="str"><v>BRh</v></cell><cell r="N394"><v>4</v></cell></row><row r="394"><cell r="S394"><v>19826</v></cell></row><row r="395"><cell r="A395" t="str"><v>JUNACU</v></cell><cell r="B395" t="str"><v>Juncus acutiflorus</v></cell></row><row r="395"><cell r="E395" t="str"><v>Ehrh. Ex Hoffm    </v></cell></row><row r="395"><cell r="M395" t="str"><v>PHg</v></cell><cell r="N395"><v>9</v></cell><cell r="O395" t="str"><v>HYG</v></cell></row><row r="395"><cell r="Q395" t="str"><v>MONOCOT</v></cell></row><row r="395"><cell r="S395"><v>167</v></cell></row><row r="396"><cell r="A396" t="str"><v>JUNALP</v></cell><cell r="B396" t="str"><v>Juncus alpinoarticulatus</v></cell></row><row r="396"><cell r="E396" t="str"><v>Chaix      </v></cell></row><row r="396"><cell r="M396" t="str"><v>PHg</v></cell><cell r="N396"><v>9</v></cell><cell r="O396" t="str"><v>HYG</v></cell></row><row r="396"><cell r="Q396" t="str"><v>MONOCOT</v></cell></row><row r="396"><cell r="S396"><v>19815</v></cell></row><row r="397"><cell r="A397" t="str"><v>JUNAMB</v></cell><cell r="B397" t="str"><v>Juncus ambiguus</v></cell></row><row r="397"><cell r="E397" t="str"><v>      </v></cell></row><row r="397"><cell r="M397" t="str"><v>PHg</v></cell><cell r="N397"><v>9</v></cell><cell r="O397" t="str"><v>HYG</v></cell></row><row r="397"><cell r="Q397" t="str"><v>MONOCOT</v></cell></row><row r="397"><cell r="S397"><v>19816</v></cell></row><row r="398"><cell r="A398" t="str"><v>JUNART</v></cell><cell r="B398" t="str"><v>Juncus articulatus</v></cell></row><row r="398"><cell r="E398" t="str"><v>L.      </v></cell></row><row r="398"><cell r="M398" t="str"><v>PHg</v></cell><cell r="N398"><v>9</v></cell><cell r="O398" t="str"><v>HYG</v></cell></row><row r="398"><cell r="Q398" t="str"><v>MONOCOT</v></cell></row><row r="398"><cell r="S398"><v>169</v></cell></row><row r="399"><cell r="A399" t="str"><v>JUNATR</v></cell><cell r="B399" t="str"><v>Juncus atratus</v></cell></row><row r="399"><cell r="E399" t="str"><v>Krock.      </v></cell></row><row r="399"><cell r="M399" t="str"><v>PHx</v></cell><cell r="N399"><v>1</v></cell></row><row r="399"><cell r="Q399" t="str"><v>MONOCOT</v></cell></row><row r="399"><cell r="S399"><v>19817</v></cell></row><row r="400"><cell r="A400" t="str"><v>JUNBUF</v></cell><cell r="B400" t="str"><v>Juncus bufonius</v></cell></row><row r="400"><cell r="E400" t="str"><v>L.      </v></cell></row><row r="400"><cell r="M400" t="str"><v>PHg</v></cell><cell r="N400"><v>9</v></cell><cell r="O400" t="str"><v>HYG</v></cell></row><row r="400"><cell r="Q400" t="str"><v>MONOCOT</v></cell></row><row r="400"><cell r="S400"><v>161</v></cell></row><row r="401"><cell r="A401" t="str"><v>JUNBUL</v></cell><cell r="B401" t="str"><v>Juncus bulbosus</v></cell><cell r="C401"><v>16</v></cell><cell r="D401"><v>3</v></cell><cell r="E401" t="str"><v>L.      </v></cell></row><row r="401"><cell r="M401" t="str"><v>PHy</v></cell><cell r="N401"><v>7</v></cell><cell r="O401" t="str"><v>HYD</v></cell><cell r="P401" t="str"><v>IBMR</v></cell><cell r="Q401" t="str"><v>MONOCOT</v></cell></row><row r="401"><cell r="S401"><v>1611</v></cell></row><row r="402"><cell r="A402" t="str"><v>JUNCON</v></cell><cell r="B402" t="str"><v>Juncus conglomeratus</v></cell></row><row r="402"><cell r="E402" t="str"><v>L.      </v></cell></row><row r="402"><cell r="M402" t="str"><v>PHe</v></cell><cell r="N402"><v>8</v></cell><cell r="O402" t="str"><v>HEL</v></cell></row><row r="402"><cell r="Q402" t="str"><v>MONOCOT</v></cell></row><row r="402"><cell r="S402"><v>1612</v></cell></row><row r="403"><cell r="A403" t="str"><v>JUNEFF</v></cell><cell r="B403" t="str"><v>Juncus effusus</v></cell></row><row r="403"><cell r="E403" t="str"><v>L.      </v></cell></row><row r="403"><cell r="M403" t="str"><v>PHe</v></cell><cell r="N403"><v>8</v></cell><cell r="O403" t="str"><v>HEL</v></cell></row><row r="403"><cell r="Q403" t="str"><v>MONOCOT</v></cell></row><row r="403"><cell r="S403"><v>1613</v></cell></row><row r="404"><cell r="A404" t="str"><v>JUNFIL</v></cell><cell r="B404" t="str"><v>Juncus filiformis</v></cell></row><row r="404"><cell r="E404" t="str"><v>L.      </v></cell></row><row r="404"><cell r="M404" t="str"><v>PHe</v></cell><cell r="N404"><v>8</v></cell><cell r="O404" t="str"><v>HEL</v></cell></row><row r="404"><cell r="Q404" t="str"><v>MONOCOT</v></cell></row><row r="404"><cell r="S404"><v>19819</v></cell></row><row r="405"><cell r="A405" t="str"><v>JUNHET</v></cell><cell r="B405" t="str"><v>Juncus heterophyllus</v></cell></row><row r="405"><cell r="E405" t="str"><v>Dufour      </v></cell></row><row r="405"><cell r="M405" t="str"><v>PHg</v></cell><cell r="N405"><v>9</v></cell><cell r="O405" t="str"><v>HYG/HEL</v></cell></row><row r="405"><cell r="Q405" t="str"><v>MONOCOT</v></cell></row><row r="405"><cell r="S405"><v>1615</v></cell></row><row r="406"><cell r="A406" t="str"><v>JUNINF</v></cell><cell r="B406" t="str"><v>Juncus inflexus</v></cell></row><row r="406"><cell r="E406" t="str"><v>L.      </v></cell></row><row r="406"><cell r="M406" t="str"><v>PHe</v></cell><cell r="N406"><v>8</v></cell><cell r="O406" t="str"><v>HEL</v></cell></row><row r="406"><cell r="Q406" t="str"><v>MONOCOT</v></cell></row><row r="406"><cell r="S406"><v>1616</v></cell></row><row r="407"><cell r="A407" t="str"><v>JUNMAR</v></cell><cell r="B407" t="str"><v>Juncus maritimus</v></cell></row><row r="407"><cell r="E407" t="str"><v>Lam.      </v></cell></row><row r="407"><cell r="M407" t="str"><v>PHe</v></cell><cell r="N407"><v>8</v></cell><cell r="O407" t="str"><v>HEL</v></cell></row><row r="407"><cell r="Q407" t="str"><v>MONOCOT</v></cell></row><row r="407"><cell r="S407"><v>1617</v></cell></row><row r="408"><cell r="A408" t="str"><v>JUNSPX</v></cell><cell r="B408" t="str"><v>Juncus sp.</v></cell></row><row r="408"><cell r="E408" t="str"><v>      </v></cell></row><row r="408"><cell r="M408" t="str"><v>PHe</v></cell><cell r="N408"><v>8</v></cell><cell r="O408" t="str"><v>HEL</v></cell></row><row r="408"><cell r="Q408" t="str"><v>MONOCOT</v></cell></row><row r="408"><cell r="S408"><v>166</v></cell></row><row r="409"><cell r="A409" t="str"><v>JUNSUB</v></cell><cell r="B409" t="str"><v>Juncus subnodulosus</v></cell><cell r="C409"><v>17</v></cell><cell r="D409"><v>3</v></cell><cell r="E409" t="str"><v>Schrank      </v></cell><cell r="F409" t="str"><v>Juncus obtusiflorus</v></cell></row><row r="409"><cell r="M409" t="str"><v>PHe</v></cell><cell r="N409"><v>8</v></cell><cell r="O409" t="str"><v>HYD/HEL</v></cell><cell r="P409" t="str"><v>IBMR</v></cell><cell r="Q409" t="str"><v>MONOCOT</v></cell></row><row r="409"><cell r="S409"><v>1622</v></cell></row><row r="410"><cell r="A410" t="str"><v>LAGMAJ</v></cell><cell r="B410" t="str"><v>Lagarosiphon major</v></cell></row><row r="410"><cell r="E410" t="str"><v>(Ridley) Moss     </v></cell></row><row r="410"><cell r="M410" t="str"><v>PHy</v></cell><cell r="N410"><v>7</v></cell><cell r="O410" t="str"><v>HYD</v></cell></row><row r="410"><cell r="Q410" t="str"><v>MONOCOT</v></cell></row><row r="410"><cell r="S410"><v>1592</v></cell></row><row r="411"><cell r="A411" t="str"><v>LAMALB</v></cell><cell r="B411" t="str"><v>Lamium album</v></cell></row><row r="411"><cell r="E411" t="str"><v>L.      </v></cell></row><row r="411"><cell r="M411" t="str"><v>PHg</v></cell><cell r="N411"><v>9</v></cell><cell r="O411" t="str"><v>HYG</v></cell></row><row r="411"><cell r="Q411" t="str"><v>DICOT</v></cell></row><row r="411"><cell r="S411"><v>19828</v></cell></row><row r="412"><cell r="A412" t="str"><v>LAMMAC</v></cell><cell r="B412" t="str"><v>Lamium maculatum</v></cell></row><row r="412"><cell r="E412" t="str"><v>L.      </v></cell></row><row r="412"><cell r="M412" t="str"><v>PHg</v></cell><cell r="N412"><v>9</v></cell><cell r="O412" t="str"><v>HYG</v></cell></row><row r="412"><cell r="Q412" t="str"><v>DICOT</v></cell></row><row r="412"><cell r="S412"><v>19829</v></cell></row><row r="413"><cell r="A413" t="str"><v>LEASPX</v></cell><cell r="B413" t="str"><v>Lemanea sp.</v></cell><cell r="C413"><v>15</v></cell><cell r="D413"><v>2</v></cell><cell r="E413" t="str"><v>(L.) C.Agardh</v></cell><cell r="F413" t="str"><v>Conferva fluviatilis  L.</v></cell></row><row r="413"><cell r="M413" t="str"><v>ALG</v></cell><cell r="N413"><v>2</v></cell></row><row r="413"><cell r="P413" t="str"><v>IBMR</v></cell></row><row r="413"><cell r="S413"><v>1159</v></cell></row><row r="414"><cell r="A414" t="str"><v>LEEAQU</v></cell><cell r="B414" t="str"><v>Leersia aquatica</v></cell></row><row r="414"><cell r="E414" t="str"><v>      </v></cell></row><row r="414"><cell r="M414" t="str"><v>PHy</v></cell><cell r="N414"><v>7</v></cell><cell r="O414" t="str"><v>HYD</v></cell></row><row r="414"><cell r="Q414" t="str"><v>MONOCOT</v></cell></row><row r="414"><cell r="S414"><v>1983</v></cell></row><row r="415"><cell r="A415" t="str"><v>LEEORY</v></cell><cell r="B415" t="str"><v>Leersia oryzoïdes</v></cell></row><row r="415"><cell r="E415" t="str"><v>(L.) Schwartz     </v></cell></row><row r="415"><cell r="M415" t="str"><v>PHg</v></cell><cell r="N415"><v>9</v></cell><cell r="O415" t="str"><v>HYG</v></cell></row><row r="415"><cell r="Q415" t="str"><v>MONOCOT</v></cell></row><row r="415"><cell r="S415"><v>1569</v></cell></row><row r="416"><cell r="A416" t="str"><v>LEJSPX</v></cell><cell r="B416" t="str"><v>Lejeunea sp.</v></cell></row><row r="416"><cell r="E416" t="str"><v>Lib.</v></cell><cell r="F416" t="str"><v>Microlejeunea sp. Steph.</v></cell></row><row r="416"><cell r="M416" t="str"><v>BRh</v></cell><cell r="N416"><v>4</v></cell></row><row r="416"><cell r="S416"><v>19831</v></cell></row><row r="417"><cell r="A417" t="str"><v>LEMAEQ</v></cell><cell r="B417" t="str"><v>Lemna aequinoctialis</v></cell></row><row r="417"><cell r="E417" t="str"><v>      </v></cell></row><row r="417"><cell r="M417" t="str"><v>PHy</v></cell><cell r="N417"><v>7</v></cell><cell r="O417" t="str"><v>HYD</v></cell></row><row r="417"><cell r="Q417" t="str"><v>MONOCOT</v></cell></row><row r="417"><cell r="S417"><v>19832</v></cell></row><row r="418"><cell r="A418" t="str"><v>LEMGIB</v></cell><cell r="B418" t="str"><v>Lemna gibba</v></cell><cell r="C418"><v>5</v></cell><cell r="D418"><v>3</v></cell><cell r="E418" t="str"><v>L.      </v></cell></row><row r="418"><cell r="M418" t="str"><v>PHy</v></cell><cell r="N418"><v>7</v></cell><cell r="O418" t="str"><v>HYD</v></cell><cell r="P418" t="str"><v>IBMR</v></cell><cell r="Q418" t="str"><v>MONOCOT</v></cell></row><row r="418"><cell r="S418"><v>1625</v></cell></row><row r="419"><cell r="A419" t="str"><v>LEMMIN</v></cell><cell r="B419" t="str"><v>Lemna minor</v></cell><cell r="C419"><v>10</v></cell><cell r="D419"><v>1</v></cell><cell r="E419" t="str"><v>L.      </v></cell></row><row r="419"><cell r="M419" t="str"><v>PHy</v></cell><cell r="N419"><v>7</v></cell><cell r="O419" t="str"><v>HYD</v></cell><cell r="P419" t="str"><v>IBMR</v></cell><cell r="Q419" t="str"><v>MONOCOT</v></cell></row><row r="419"><cell r="S419"><v>1626</v></cell></row><row r="420"><cell r="A420" t="str"><v>LEMMIU</v></cell><cell r="B420" t="str"><v>Lemna minuscula</v></cell></row><row r="420"><cell r="E420" t="str"><v>      </v></cell><cell r="F420" t="str"><v>Lemna minuta L.</v></cell></row><row r="420"><cell r="M420" t="str"><v>PHy</v></cell><cell r="N420"><v>7</v></cell><cell r="O420" t="str"><v>HYD</v></cell></row><row r="420"><cell r="Q420" t="str"><v>MONOCOT</v></cell></row><row r="420"><cell r="S420"><v>1627</v></cell></row><row r="421"><cell r="A421" t="str"><v>LEMSPX</v></cell><cell r="B421" t="str"><v>Lemna sp.</v></cell></row><row r="421"><cell r="E421" t="str"><v>      </v></cell></row><row r="421"><cell r="M421" t="str"><v>PHy</v></cell><cell r="N421"><v>7</v></cell><cell r="O421" t="str"><v>HYD</v></cell></row><row r="421"><cell r="Q421" t="str"><v>MONOCOT</v></cell></row><row r="421"><cell r="S421"><v>1624</v></cell></row><row r="422"><cell r="A422" t="str"><v>LEMTRI</v></cell><cell r="B422" t="str"><v>Lemna trisulca</v></cell><cell r="C422"><v>12</v></cell><cell r="D422"><v>2</v></cell><cell r="E422" t="str"><v>L.      </v></cell></row><row r="422"><cell r="M422" t="str"><v>PHy</v></cell><cell r="N422"><v>7</v></cell><cell r="O422" t="str"><v>HYD</v></cell><cell r="P422" t="str"><v>IBMR</v></cell><cell r="Q422" t="str"><v>MONOCOT</v></cell></row><row r="422"><cell r="S422"><v>1628</v></cell></row><row r="423"><cell r="A423" t="str"><v>LEMTUR</v></cell><cell r="B423" t="str"><v>Lemna turionifera</v></cell></row><row r="423"><cell r="E423" t="str"><v>Landolt      </v></cell></row><row r="423"><cell r="M423" t="str"><v>PHy</v></cell><cell r="N423"><v>7</v></cell><cell r="O423" t="str"><v>HYD</v></cell></row><row r="423"><cell r="Q423" t="str"><v>MONOCOT</v></cell></row><row r="423"><cell r="S423"><v>19833</v></cell></row><row r="424"><cell r="A424" t="str"><v>LEPSPX</v></cell><cell r="B424" t="str"><v>Leptomitus sp.</v></cell><cell r="C424"><v>0</v></cell><cell r="D424"><v>3</v></cell><cell r="E424" t="str"><v>      </v></cell></row><row r="424"><cell r="M424" t="str"><v>HET</v></cell><cell r="N424"><v>1</v></cell></row><row r="424"><cell r="P424" t="str"><v>IBMR</v></cell></row><row r="424"><cell r="S424"><v>197</v></cell></row><row r="425"><cell r="A425" t="str"><v>LIAATT</v></cell><cell r="B425" t="str"><v>Lilaeopsis attenuata</v></cell></row><row r="425"><cell r="E425" t="str"><v>      </v></cell></row><row r="425"><cell r="M425" t="str"><v>PHx</v></cell><cell r="N425"><v>1</v></cell></row><row r="425"><cell r="Q425" t="str"><v>DICOT</v></cell></row><row r="425"><cell r="S425"><v>19838</v></cell></row><row r="426"><cell r="A426" t="str"><v>LILSCI</v></cell><cell r="B426" t="str"><v>Lilaea scilloides</v></cell></row><row r="426"><cell r="E426" t="str"><v>      </v></cell></row><row r="426"><cell r="M426" t="str"><v>PHe</v></cell><cell r="N426"><v>8</v></cell><cell r="O426" t="str"><v>HYD/HEL</v></cell></row><row r="426"><cell r="Q426" t="str"><v>MONOCOT</v></cell></row><row r="426"><cell r="S426"><v>19837</v></cell></row><row r="427"><cell r="A427" t="str"><v>LIMAQU</v></cell><cell r="B427" t="str"><v>Limosella aquatica</v></cell></row><row r="427"><cell r="E427" t="str"><v>      </v></cell></row><row r="427"><cell r="M427" t="str"><v>PHg</v></cell><cell r="N427"><v>9</v></cell><cell r="O427" t="str"><v>HYG/HEL</v></cell></row><row r="427"><cell r="Q427" t="str"><v>DICOT</v></cell></row><row r="427"><cell r="S427"><v>19839</v></cell></row><row r="428"><cell r="A428" t="str"><v>LIMAUS</v></cell><cell r="B428" t="str"><v>Limosella australis</v></cell></row><row r="428"><cell r="E428" t="str"><v>      </v></cell></row><row r="428"><cell r="M428" t="str"><v>PHg</v></cell><cell r="N428"><v>9</v></cell><cell r="O428" t="str"><v>HYG/HEL</v></cell></row><row r="428"><cell r="Q428" t="str"><v>DICOT</v></cell></row><row r="428"><cell r="S428"><v>1984</v></cell></row><row r="429"><cell r="A429" t="str"><v>LINDUB</v></cell><cell r="B429" t="str"><v>Lindernia dubia</v></cell></row><row r="429"><cell r="E429" t="str"><v>      </v></cell></row><row r="429"><cell r="M429" t="str"><v>PHg</v></cell><cell r="N429"><v>9</v></cell><cell r="O429" t="str"><v>HYG/HEL</v></cell></row><row r="429"><cell r="Q429" t="str"><v>DICOT</v></cell></row><row r="429"><cell r="S429"><v>19841</v></cell></row><row r="430"><cell r="A430" t="str"><v>LINPRO</v></cell><cell r="B430" t="str"><v>Lindernia procumbens</v></cell></row><row r="430"><cell r="E430" t="str"><v>      </v></cell></row><row r="430"><cell r="M430" t="str"><v>PHg</v></cell><cell r="N430"><v>9</v></cell><cell r="O430" t="str"><v>HYG/HEL</v></cell></row><row r="430"><cell r="Q430" t="str"><v>DICOT</v></cell></row><row r="430"><cell r="S430"><v>19842</v></cell></row><row r="431"><cell r="A431" t="str"><v>LITUNI</v></cell><cell r="B431" t="str"><v>Littorella uniflora</v></cell><cell r="C431"><v>15</v></cell><cell r="D431"><v>3</v></cell><cell r="E431" t="str"><v>(L.) Ascherson     </v></cell></row><row r="431"><cell r="M431" t="str"><v>PHy</v></cell><cell r="N431"><v>7</v></cell><cell r="O431" t="str"><v>HYD</v></cell><cell r="P431" t="str"><v>IBMR</v></cell><cell r="Q431" t="str"><v>DICOT</v></cell></row><row r="431"><cell r="S431"><v>1861</v></cell></row><row r="432"><cell r="A432" t="str"><v>LOBDOR</v></cell><cell r="B432" t="str"><v>Lobelia dortmanna</v></cell></row><row r="432"><cell r="E432" t="str"><v>L.      </v></cell></row><row r="432"><cell r="M432" t="str"><v>PHy</v></cell><cell r="N432"><v>7</v></cell><cell r="O432" t="str"><v>HYD</v></cell></row><row r="432"><cell r="Q432" t="str"><v>DICOT</v></cell></row><row r="432"><cell r="S432"><v>1635</v></cell></row><row r="433"><cell r="A433" t="str"><v>LOTPED</v></cell><cell r="B433" t="str"><v>Lotus pedunculatus</v></cell></row><row r="433"><cell r="E433" t="str"><v>      </v></cell><cell r="F433" t="str"><v>Lotus uliginosus Schkuhr</v></cell></row><row r="433"><cell r="M433" t="str"><v>PHg</v></cell><cell r="N433"><v>9</v></cell><cell r="O433" t="str"><v>HYG</v></cell></row><row r="433"><cell r="Q433" t="str"><v>DICOT</v></cell></row><row r="433"><cell r="S433"><v>19844</v></cell></row><row r="434"><cell r="A434" t="str"><v>LUDGRA</v></cell><cell r="B434" t="str"><v>Ludwigia grandiflora</v></cell></row><row r="434"><cell r="E434" t="str"><v>      </v></cell></row><row r="434"><cell r="M434" t="str"><v>PHe</v></cell><cell r="N434"><v>8</v></cell><cell r="O434" t="str"><v>HYD/HEL</v></cell></row><row r="434"><cell r="Q434" t="str"><v>DICOT</v></cell></row><row r="434"><cell r="S434"><v>19845</v></cell></row><row r="435"><cell r="A435" t="str"><v>LUDPEP</v></cell><cell r="B435" t="str"><v>Ludwigia peploides</v></cell></row><row r="435"><cell r="E435" t="str"><v>(Kunth)      </v></cell></row><row r="435"><cell r="M435" t="str"><v>PHe</v></cell><cell r="N435"><v>8</v></cell><cell r="O435" t="str"><v>HYD/HEL</v></cell></row><row r="435"><cell r="Q435" t="str"><v>DICOT</v></cell></row><row r="435"><cell r="S435"><v>1856</v></cell></row><row r="436"><cell r="A436" t="str"><v>LUDSPX</v></cell><cell r="B436" t="str"><v>Ludwigia sp.</v></cell></row><row r="436"><cell r="E436" t="str"><v>      </v></cell></row><row r="436"><cell r="M436" t="str"><v>PHe</v></cell><cell r="N436"><v>8</v></cell><cell r="O436" t="str"><v>HYD/HEL</v></cell></row><row r="436"><cell r="Q436" t="str"><v>DICOT</v></cell></row><row r="436"><cell r="S436"><v>1854</v></cell></row><row r="437"><cell r="A437" t="str"><v>LUNCRU</v></cell><cell r="B437" t="str"><v>Lunularia cruciata</v></cell></row><row r="437"><cell r="E437" t="str"><v>(L.) Lindb.     </v></cell><cell r="F437" t="str"><v>Lunularia vulgaris Mich.</v></cell><cell r="G437" t="str"><v>Lunularia michelii Le Jolis</v></cell><cell r="H437" t="str"><v>Marchantia cruciata L.</v></cell><cell r="I437" t="str"><v>Marchantia dillenii Le Jolis</v></cell><cell r="J437" t="str"><v>Dichominum cruciatum (L.) Trevis.</v></cell><cell r="K437" t="str"><v>Preissia cucullata Mont. & Ness</v></cell><cell r="L437" t="str"><v>Staurophora pulchella Willd.</v></cell><cell r="M437" t="str"><v>BRh</v></cell><cell r="N437"><v>4</v></cell></row><row r="437"><cell r="S437"><v>1189</v></cell></row><row r="438"><cell r="A438" t="str"><v>LURNAT</v></cell><cell r="B438" t="str"><v>Luronium natans</v></cell><cell r="C438"><v>14</v></cell><cell r="D438"><v>3</v></cell><cell r="E438" t="str"><v>(L.) Rafin.     </v></cell><cell r="F438" t="str"><v>Alisma natans</v></cell></row><row r="438"><cell r="M438" t="str"><v>PHy</v></cell><cell r="N438"><v>7</v></cell><cell r="O438" t="str"><v>HYD</v></cell><cell r="P438" t="str"><v>IBMR</v></cell><cell r="Q438" t="str"><v>MONOCOT</v></cell></row><row r="438"><cell r="S438"><v>1451</v></cell></row><row r="439"><cell r="A439" t="str"><v>LYCEUR</v></cell><cell r="B439" t="str"><v>Lycopus europaeus</v></cell><cell r="C439"><v>11</v></cell><cell r="D439"><v>1</v></cell><cell r="E439" t="str"><v>L.      </v></cell></row><row r="439"><cell r="M439" t="str"><v>PHe</v></cell><cell r="N439"><v>8</v></cell><cell r="O439" t="str"><v>HEL</v></cell><cell r="P439" t="str"><v>IBMR</v></cell><cell r="Q439" t="str"><v>DICOT</v></cell></row><row r="439"><cell r="S439"><v>1789</v></cell></row><row r="440"><cell r="A440" t="str"><v>LYNSPX</v></cell><cell r="B440" t="str"><v>Lyngbya sp.</v></cell><cell r="C440"><v>10</v></cell><cell r="D440"><v>2</v></cell><cell r="E440" t="str"><v>C. Agardh     </v></cell></row><row r="440"><cell r="M440" t="str"><v>ALG</v></cell><cell r="N440"><v>2</v></cell></row><row r="440"><cell r="P440" t="str"><v>IBMR</v></cell></row><row r="440"><cell r="S440"><v>117</v></cell></row><row r="441"><cell r="A441" t="str"><v>LYOESC</v></cell><cell r="B441" t="str"><v>Lycopersicon esculentum</v></cell></row><row r="441"><cell r="E441" t="str"><v>      </v></cell></row><row r="441"><cell r="M441" t="str"><v>PHg</v></cell><cell r="N441"><v>9</v></cell><cell r="O441" t="str"><v>HYG</v></cell></row><row r="441"><cell r="Q441" t="str"><v>DICOT</v></cell></row><row r="441"><cell r="S441"><v>1962</v></cell></row><row r="442"><cell r="A442" t="str"><v>LYSNEM</v></cell><cell r="B442" t="str"><v>Lysimachia nemorum</v></cell></row><row r="442"><cell r="E442" t="str"><v>L.      </v></cell></row><row r="442"><cell r="M442" t="str"><v>PHe</v></cell><cell r="N442"><v>8</v></cell><cell r="O442" t="str"><v>HEL</v></cell></row><row r="442"><cell r="Q442" t="str"><v>DICOT</v></cell></row><row r="442"><cell r="S442"><v>1884</v></cell></row><row r="443"><cell r="A443" t="str"><v>LYSNUM</v></cell><cell r="B443" t="str"><v>Lysimachia nummularia</v></cell></row><row r="443"><cell r="E443" t="str"><v>L.      </v></cell></row><row r="443"><cell r="M443" t="str"><v>PHe</v></cell><cell r="N443"><v>8</v></cell><cell r="O443" t="str"><v>HEL</v></cell></row><row r="443"><cell r="Q443" t="str"><v>DICOT</v></cell></row><row r="443"><cell r="S443"><v>1885</v></cell></row><row r="444"><cell r="A444" t="str"><v>LYSSPX</v></cell><cell r="B444" t="str"><v>Lysimachia sp.</v></cell></row><row r="444"><cell r="E444" t="str"><v>      </v></cell></row><row r="444"><cell r="M444" t="str"><v>PHe</v></cell><cell r="N444"><v>8</v></cell><cell r="O444" t="str"><v>HEL</v></cell></row><row r="444"><cell r="Q444" t="str"><v>DICOT</v></cell></row><row r="444"><cell r="S444"><v>1883</v></cell></row><row r="445"><cell r="A445" t="str"><v>LYSTHY</v></cell><cell r="B445" t="str"><v>Lysimachia thyrsiflora</v></cell></row><row r="445"><cell r="E445" t="str"><v>L.      </v></cell></row><row r="445"><cell r="M445" t="str"><v>PHe</v></cell><cell r="N445"><v>8</v></cell><cell r="O445" t="str"><v>HEL</v></cell></row><row r="445"><cell r="Q445" t="str"><v>DICOT</v></cell></row><row r="445"><cell r="S445"><v>1886</v></cell></row><row r="446"><cell r="A446" t="str"><v>LYSVUL</v></cell><cell r="B446" t="str"><v>Lysimachia vulgaris</v></cell></row><row r="446"><cell r="E446" t="str"><v>L.      </v></cell></row><row r="446"><cell r="M446" t="str"><v>PHe</v></cell><cell r="N446"><v>8</v></cell><cell r="O446" t="str"><v>HEL</v></cell></row><row r="446"><cell r="Q446" t="str"><v>DICOT</v></cell></row><row r="446"><cell r="S446"><v>1887</v></cell></row><row r="447"><cell r="A447" t="str"><v>LYTLON</v></cell><cell r="B447" t="str"><v>Lythrum portula subsp. longidentata</v></cell></row><row r="447"><cell r="E447" t="str"><v>      </v></cell></row><row r="447"><cell r="M447" t="str"><v>PHe</v></cell><cell r="N447"><v>8</v></cell><cell r="O447" t="str"><v>HYD/HEL</v></cell></row><row r="447"><cell r="Q447" t="str"><v>DICOT</v></cell></row><row r="447"><cell r="S447"><v>19848</v></cell></row><row r="448"><cell r="A448" t="str"><v>LYTPOP</v></cell><cell r="B448" t="str"><v>Lythrum portula subsp. portula</v></cell></row><row r="448"><cell r="E448" t="str"><v>      </v></cell></row><row r="448"><cell r="M448" t="str"><v>PHe</v></cell><cell r="N448"><v>8</v></cell><cell r="O448" t="str"><v>HYD/HEL</v></cell></row><row r="448"><cell r="Q448" t="str"><v>DICOT</v></cell></row><row r="448"><cell r="S448"><v>19849</v></cell></row><row r="449"><cell r="A449" t="str"><v>LYTPOR</v></cell><cell r="B449" t="str"><v>Lythrum portula</v></cell></row><row r="449"><cell r="E449" t="str"><v>      </v></cell><cell r="F449" t="str"><v>Peplis portula L.</v></cell></row><row r="449"><cell r="M449" t="str"><v>PHe</v></cell><cell r="N449"><v>8</v></cell><cell r="O449" t="str"><v>HYD/HEL</v></cell></row><row r="449"><cell r="Q449" t="str"><v>DICOT</v></cell></row><row r="449"><cell r="S449"><v>1822</v></cell></row><row r="450"><cell r="A450" t="str"><v>LYTSAL</v></cell><cell r="B450" t="str"><v>Lythrum salicaria</v></cell></row><row r="450"><cell r="E450" t="str"><v>L.      </v></cell></row><row r="450"><cell r="M450" t="str"><v>PHe</v></cell><cell r="N450"><v>8</v></cell><cell r="O450" t="str"><v>HEL</v></cell></row><row r="450"><cell r="Q450" t="str"><v>DICOT</v></cell></row><row r="450"><cell r="S450"><v>1823</v></cell></row><row r="451"><cell r="A451" t="str"><v>LYTSPX</v></cell><cell r="B451" t="str"><v>Lythrum sp.</v></cell></row><row r="451"><cell r="E451" t="str"><v>      </v></cell></row><row r="451"><cell r="M451" t="str"><v>PHe</v></cell><cell r="N451"><v>8</v></cell><cell r="O451" t="str"><v>HEL</v></cell></row><row r="451"><cell r="Q451" t="str"><v>DICOT</v></cell></row><row r="451"><cell r="S451"><v>1821</v></cell></row><row r="452"><cell r="A452" t="str"><v>MACPAL</v></cell><cell r="B452" t="str"><v>Marchantia paleacea</v></cell></row><row r="452"><cell r="E452" t="str"><v>Bertol.</v></cell></row><row r="452"><cell r="M452" t="str"><v>BRh</v></cell><cell r="N452"><v>4</v></cell></row><row r="452"><cell r="S452"><v>1985</v></cell></row><row r="453"><cell r="A453" t="str"><v>MACPOL</v></cell><cell r="B453" t="str"><v>Marchantia polymorpha</v></cell></row><row r="453"><cell r="E453" t="str"><v>L.      </v></cell><cell r="F453" t="str"><v>Marchantia alpestris (Nees) Burgeff</v></cell><cell r="G453" t="str"><v>Marchantia aquatica (Nees) Burgeff</v></cell><cell r="H453" t="str"><v>Marchantia vittata Raddi</v></cell></row><row r="453"><cell r="M453" t="str"><v>BRh</v></cell><cell r="N453"><v>4</v></cell></row><row r="453"><cell r="S453"><v>1192</v></cell></row><row r="454"><cell r="A454" t="str"><v>MACSPX</v></cell><cell r="B454" t="str"><v>Marchantia sp.</v></cell></row><row r="454"><cell r="E454" t="str"><v>L.      </v></cell></row><row r="454"><cell r="M454" t="str"><v>BRh</v></cell><cell r="N454"><v>4</v></cell></row><row r="454"><cell r="S454"><v>1191</v></cell></row><row r="455"><cell r="A455" t="str"><v>MARAQU</v></cell><cell r="B455" t="str"><v>Marsupella aquatica</v></cell><cell r="C455"><v>19</v></cell><cell r="D455"><v>2</v></cell><cell r="E455" t="str"><v>(Lindenb.) Dumort. </v></cell><cell r="F455" t="str"><v>Marsupella aquatica (Lindenb.) Schiffn. </v></cell><cell r="G455" t="str"><v>Marsupella robusta (De Not.) A. Evans</v></cell><cell r="H455" t="str"><v>Sarcoscyphus emarginatus var. aquatica Nees</v></cell><cell r="I455" t="str"><v>Scarcoscyphus Ehrartii var. robustus De Not.</v></cell><cell r="J455" t="str"><v>Jungermannia aquatica Schrader</v></cell><cell r="K455" t="str"><v>Jungermannia emarginata var. aquatica Lindenb.</v></cell></row><row r="455"><cell r="M455" t="str"><v>BRh</v></cell><cell r="N455"><v>4</v></cell></row><row r="455"><cell r="P455" t="str"><v>IBMR</v></cell></row><row r="455"><cell r="S455"><v>25712</v></cell></row><row r="456"><cell r="A456" t="str"><v>MAREMA</v></cell><cell r="B456" t="str"><v>Marsupella emarginata var. emarginata</v></cell><cell r="C456"><v>20</v></cell><cell r="D456"><v>3</v></cell><cell r="E456" t="str"><v>(Ehrh.) Dumort.</v></cell><cell r="F456" t="str"><v>Marsupella emarginata (Ehrh.) Dumort.      </v></cell><cell r="G456" t="str"><v>Sarcoscyphus emarginatus (Ehrh.) C. Hartm.</v></cell><cell r="H456" t="str"><v>Jungermannia emarginata Ehrh.</v></cell></row><row r="456"><cell r="M456" t="str"><v>BRh</v></cell><cell r="N456"><v>4</v></cell></row><row r="456"><cell r="P456" t="str"><v>IBMR</v></cell></row><row r="456"><cell r="S456"><v>1194</v></cell></row><row r="457"><cell r="A457" t="str"><v>MARSPH</v></cell><cell r="B457" t="str"><v>Marsupella sphacelata</v></cell></row><row r="457"><cell r="E457" t="str"><v>(Gieseke ex Lindenb.) Dumort.</v></cell><cell r="F457" t="str"><v>Marsupella erythrorhiza Schiffn.</v></cell><cell r="G457" t="str"><v>Marsupella joergensenii Schiffn.</v></cell><cell r="H457" t="str"><v>Marsupella sullivantii (De Not.) A. Evans.</v></cell><cell r="I457" t="str"><v>Jungermannia sphacelata Giesecke ex Lindenb.</v></cell><cell r="J457" t="str"><v>Nardia sphacelata (Gieseke ex Lindenb.) Carrington</v></cell><cell r="K457" t="str"><v>Sarcoscyphus sphacelatus (Gieseke ex Lindenb.) Nees</v></cell><cell r="L457" t="str"><v>Sarcoscyphus sullivantii De Not.</v></cell><cell r="M457" t="str"><v>BRh</v></cell><cell r="N457"><v>4</v></cell></row><row r="457"><cell r="S457"><v>19854</v></cell></row><row r="458"><cell r="A458" t="str"><v>MARSPX</v></cell><cell r="B458" t="str"><v>Marsupella sp.</v></cell></row><row r="458"><cell r="E458" t="str"><v>Dumort.      </v></cell></row><row r="458"><cell r="M458" t="str"><v>BRh</v></cell><cell r="N458"><v>4</v></cell></row><row r="458"><cell r="S458"><v>1193</v></cell></row><row r="459"><cell r="A459" t="str"><v>MASAEG</v></cell><cell r="B459" t="str"><v>Marsilea aegyptiaca</v></cell></row><row r="459"><cell r="E459" t="str"><v>      </v></cell></row><row r="459"><cell r="M459" t="str"><v>PHy</v></cell><cell r="N459"><v>7</v></cell><cell r="O459" t="str"><v>HYD</v></cell></row><row r="459"><cell r="Q459" t="str"><v>MONOCOT</v></cell></row><row r="459"><cell r="S459"><v>19851</v></cell></row><row r="460"><cell r="A460" t="str"><v>MASAZO</v></cell><cell r="B460" t="str"><v>Marsilea azorica</v></cell></row><row r="460"><cell r="E460" t="str"><v>      </v></cell></row><row r="460"><cell r="M460" t="str"><v>PHy</v></cell><cell r="N460"><v>7</v></cell><cell r="O460" t="str"><v>HYD</v></cell></row><row r="460"><cell r="Q460" t="str"><v>MONOCOT</v></cell></row><row r="460"><cell r="S460"><v>19852</v></cell></row><row r="461"><cell r="A461" t="str"><v>MASQUA</v></cell><cell r="B461" t="str"><v>Marsilea quadrifolia</v></cell></row><row r="461"><cell r="E461" t="str"><v>L.      </v></cell></row><row r="461"><cell r="M461" t="str"><v>PHy</v></cell><cell r="N461"><v>7</v></cell><cell r="O461" t="str"><v>HYD</v></cell></row><row r="461"><cell r="Q461" t="str"><v>MONOCOT</v></cell></row><row r="461"><cell r="S461"><v>1393</v></cell></row><row r="462"><cell r="A462" t="str"><v>MASSTR</v></cell><cell r="B462" t="str"><v>Marsilea strigosa</v></cell></row><row r="462"><cell r="E462" t="str"><v>      </v></cell></row><row r="462"><cell r="M462" t="str"><v>PHy</v></cell><cell r="N462"><v>7</v></cell><cell r="O462" t="str"><v>HYD</v></cell></row><row r="462"><cell r="Q462" t="str"><v>MONOCOT</v></cell></row><row r="462"><cell r="S462"><v>19853</v></cell></row><row r="463"><cell r="A463" t="str"><v>MELSPX</v></cell><cell r="B463" t="str"><v>Melosira sp.</v></cell><cell r="C463"><v>10</v></cell><cell r="D463"><v>1</v></cell><cell r="E463" t="str"><v>C. Agardh     </v></cell></row><row r="463"><cell r="M463" t="str"><v>ALG</v></cell><cell r="N463"><v>2</v></cell></row><row r="463"><cell r="P463" t="str"><v>IBMR</v></cell></row><row r="463"><cell r="S463"><v>8714</v></cell></row><row r="464"><cell r="A464" t="str"><v>MENAQU</v></cell><cell r="B464" t="str"><v>Mentha aquatica</v></cell><cell r="C464"><v>12</v></cell><cell r="D464"><v>1</v></cell><cell r="E464" t="str"><v>L.      </v></cell></row><row r="464"><cell r="M464" t="str"><v>PHe</v></cell><cell r="N464"><v>8</v></cell><cell r="O464" t="str"><v>HYD/HEL</v></cell><cell r="P464" t="str"><v>IBMR</v></cell><cell r="Q464" t="str"><v>DICOT</v></cell></row><row r="464"><cell r="S464"><v>1791</v></cell></row><row r="465"><cell r="A465" t="str"><v>MENARV</v></cell><cell r="B465" t="str"><v>Mentha arvensis</v></cell></row><row r="465"><cell r="E465" t="str"><v>      </v></cell></row><row r="465"><cell r="M465" t="str"><v>PHe</v></cell><cell r="N465"><v>8</v></cell><cell r="O465" t="str"><v>HEL</v></cell></row><row r="465"><cell r="Q465" t="str"><v>DICOT</v></cell></row><row r="465"><cell r="S465"><v>19855</v></cell></row><row r="466"><cell r="A466" t="str"><v>MENLON</v></cell><cell r="B466" t="str"><v>Mentha longifolia</v></cell></row><row r="466"><cell r="E466" t="str"><v>(L.) Huds. em. Harley   </v></cell></row><row r="466"><cell r="M466" t="str"><v>PHe</v></cell><cell r="N466"><v>8</v></cell><cell r="O466" t="str"><v>HEL</v></cell></row><row r="466"><cell r="Q466" t="str"><v>DICOT</v></cell></row><row r="466"><cell r="S466"><v>19856</v></cell></row><row r="467"><cell r="A467" t="str"><v>MENROT</v></cell><cell r="B467" t="str"><v>Mentha x rotundifolia</v></cell></row><row r="467"><cell r="E467" t="str"><v>(L.) Huds     </v></cell></row><row r="467"><cell r="M467" t="str"><v>PHe</v></cell><cell r="N467"><v>8</v></cell><cell r="O467" t="str"><v>HEL</v></cell></row><row r="467"><cell r="Q467" t="str"><v>DICOT</v></cell></row><row r="467"><cell r="S467"><v>19857</v></cell></row><row r="468"><cell r="A468" t="str"><v>MENSPX</v></cell><cell r="B468" t="str"><v>Mentha sp.</v></cell></row><row r="468"><cell r="E468" t="str"><v>      </v></cell></row><row r="468"><cell r="M468" t="str"><v>PHe</v></cell><cell r="N468"><v>8</v></cell><cell r="O468" t="str"><v>HEL</v></cell></row><row r="468"><cell r="Q468" t="str"><v>DICOT</v></cell></row><row r="468"><cell r="S468"><v>179</v></cell></row><row r="469"><cell r="A469" t="str"><v>MENVER</v></cell><cell r="B469" t="str"><v>Mentha x verticillata</v></cell></row><row r="469"><cell r="E469" t="str"><v>      </v></cell></row><row r="469"><cell r="M469" t="str"><v>PHe</v></cell><cell r="N469"><v>8</v></cell><cell r="O469" t="str"><v>HEL</v></cell></row><row r="469"><cell r="Q469" t="str"><v>DICOT</v></cell></row><row r="469"><cell r="S469"><v>19858</v></cell></row><row r="470"><cell r="A470" t="str"><v>MERSPX</v></cell><cell r="B470" t="str"><v>Merismopedia sp.</v></cell></row><row r="470"><cell r="E470" t="str"><v>Meyen</v></cell><cell r="F470" t="str"><v>Agmenellum Bréb.</v></cell></row><row r="470"><cell r="M470" t="str"><v>ALG</v></cell><cell r="N470"><v>2</v></cell></row><row r="470"><cell r="S470"><v>4739</v></cell></row><row r="471"><cell r="A471" t="str"><v>MEYTRI</v></cell><cell r="B471" t="str"><v>Menyanthes trifoliata</v></cell><cell r="C471"><v>16</v></cell><cell r="D471"><v>3</v></cell><cell r="E471" t="str"><v>L.      </v></cell></row><row r="471"><cell r="M471" t="str"><v>PHe</v></cell><cell r="N471"><v>8</v></cell><cell r="O471" t="str"><v>HYD/HEL</v></cell><cell r="P471" t="str"><v>IBMR</v></cell><cell r="Q471" t="str"><v>DICOT</v></cell></row><row r="471"><cell r="S471"><v>1829</v></cell></row><row r="472"><cell r="A472" t="str"><v>MICSPX</v></cell><cell r="B472" t="str"><v>Microspora sp.</v></cell><cell r="C472"><v>12</v></cell><cell r="D472"><v>2</v></cell><cell r="E472" t="str"><v>Thuret      </v></cell></row><row r="472"><cell r="M472" t="str"><v>ALG</v></cell><cell r="N472"><v>2</v></cell></row><row r="472"><cell r="P472" t="str"><v>IBMR</v></cell></row><row r="472"><cell r="S472"><v>1132</v></cell></row><row r="473"><cell r="A473" t="str"><v>MIMGUT</v></cell><cell r="B473" t="str"><v>Mimulus guttatus</v></cell></row><row r="473"><cell r="E473" t="str"><v>DC      </v></cell></row><row r="473"><cell r="M473" t="str"><v>PHg</v></cell><cell r="N473"><v>9</v></cell><cell r="O473" t="str"><v>HYG</v></cell></row><row r="473"><cell r="Q473" t="str"><v>DICOT</v></cell></row><row r="473"><cell r="S473"><v>1946</v></cell></row><row r="474"><cell r="A474" t="str"><v>MIOAER</v></cell><cell r="B474" t="str"><v>Microscystis aeruginosa</v></cell></row><row r="474"><cell r="E474" t="str"><v>Kütz. em. Elenkin</v></cell><cell r="F474" t="str"><v>Microcystis flos-aquae (Wittr.) Kirchn.</v></cell></row><row r="474"><cell r="M474" t="str"><v>ALG</v></cell><cell r="N474"><v>2</v></cell></row><row r="474"><cell r="S474"><v>638</v></cell></row><row r="475"><cell r="A475" t="str"><v>MIOSPX</v></cell><cell r="B475" t="str"><v>Microscystis sp.</v></cell></row><row r="475"><cell r="E475" t="str"><v>Kützing      </v></cell></row><row r="475"><cell r="M475" t="str"><v>ALG</v></cell><cell r="N475"><v>2</v></cell></row><row r="475"><cell r="S475"><v>474</v></cell></row><row r="476"><cell r="A476" t="str"><v>MIRSPX</v></cell><cell r="B476" t="str"><v>Microcoleus sp.</v></cell></row><row r="476"><cell r="E476" t="str"><v>Desmazières      </v></cell></row><row r="476"><cell r="M476" t="str"><v>ALG</v></cell><cell r="N476"><v>2</v></cell></row><row r="476"><cell r="S476"><v>645</v></cell></row><row r="477"><cell r="A477" t="str"><v>MNIHOR</v></cell><cell r="B477" t="str"><v>Mnium hornum</v></cell></row><row r="477"><cell r="E477" t="str"><v>Hedw.      </v></cell><cell r="F477" t="str"><v>Polla horna (Hedw.) Brid.</v></cell></row><row r="477"><cell r="M477" t="str"><v>BRm</v></cell><cell r="N477"><v>5</v></cell></row><row r="477"><cell r="S477"><v>134</v></cell></row><row r="478"><cell r="A478" t="str"><v>MNISPX</v></cell><cell r="B478" t="str"><v>Mnium sp.</v></cell></row><row r="478"><cell r="E478" t="str"><v>Hedw.      </v></cell></row><row r="478"><cell r="M478" t="str"><v>BRm</v></cell><cell r="N478"><v>5</v></cell></row><row r="478"><cell r="S478"><v>1338</v></cell></row><row r="479"><cell r="A479" t="str"><v>MOLARU</v></cell><cell r="B479" t="str"><v>Molinia arundinacea</v></cell></row><row r="479"><cell r="E479" t="str"><v>Schrank      </v></cell></row><row r="479"><cell r="M479" t="str"><v>PHx</v></cell><cell r="N479"><v>1</v></cell></row><row r="479"><cell r="Q479" t="str"><v>MONOCOT</v></cell></row><row r="479"><cell r="S479"><v>19862</v></cell></row><row r="480"><cell r="A480" t="str"><v>MOLCAE</v></cell><cell r="B480" t="str"><v>Molinia caerulea</v></cell></row><row r="480"><cell r="E480" t="str"><v>(L.) Moench     </v></cell></row><row r="480"><cell r="M480" t="str"><v>PHg</v></cell><cell r="N480"><v>9</v></cell><cell r="O480" t="str"><v>HYG</v></cell></row><row r="480"><cell r="Q480" t="str"><v>MONOCOT</v></cell></row><row r="480"><cell r="S480"><v>1571</v></cell></row><row r="481"><cell r="A481" t="str"><v>MONAMP</v></cell><cell r="B481" t="str"><v>Montia fontana subsp. amporitana</v></cell><cell r="C481"><v>15</v></cell><cell r="D481"><v>2</v></cell><cell r="E481" t="str"><v>      </v></cell></row><row r="481"><cell r="M481" t="str"><v>PHe</v></cell><cell r="N481"><v>8</v></cell><cell r="O481" t="str"><v>HYD/HEL</v></cell></row><row r="481"><cell r="Q481" t="str"><v>DICOT</v></cell></row><row r="481"><cell r="S481"><v>19864</v></cell></row><row r="482"><cell r="A482" t="str"><v>MONFOF</v></cell><cell r="B482" t="str"><v>Montia fontana subsp. fontana</v></cell><cell r="C482"><v>15</v></cell><cell r="D482"><v>2</v></cell><cell r="E482" t="str"><v>      </v></cell></row><row r="482"><cell r="M482" t="str"><v>PHe</v></cell><cell r="N482"><v>8</v></cell><cell r="O482" t="str"><v>HYD/HEL</v></cell></row><row r="482"><cell r="Q482" t="str"><v>DICOT</v></cell></row><row r="482"><cell r="S482"><v>19865</v></cell></row><row r="483"><cell r="A483" t="str"><v>MONFON</v></cell><cell r="B483" t="str"><v>Montia fontana</v></cell><cell r="C483"><v>15</v></cell><cell r="D483"><v>2</v></cell><cell r="E483" t="str"><v>L. agg.     </v></cell></row><row r="483"><cell r="M483" t="str"><v>PHe</v></cell><cell r="N483"><v>8</v></cell><cell r="O483" t="str"><v>HYD/HEL</v></cell><cell r="P483" t="str"><v>IBMR</v></cell><cell r="Q483" t="str"><v>DICOT</v></cell></row><row r="483"><cell r="S483"><v>1879</v></cell></row><row r="484"><cell r="A484" t="str"><v>MONKOR</v></cell><cell r="B484" t="str"><v>Monochoria korsakowii</v></cell></row><row r="484"><cell r="E484" t="str"><v>      </v></cell></row><row r="484"><cell r="M484" t="str"><v>PHe</v></cell><cell r="N484"><v>8</v></cell><cell r="O484" t="str"><v>HYD/HEL</v></cell></row><row r="484"><cell r="Q484" t="str"><v>MONOCOT</v></cell></row><row r="484"><cell r="S484"><v>19863</v></cell></row><row r="485"><cell r="A485" t="str"><v>MONMIN</v></cell><cell r="B485" t="str"><v>Montia fontana subsp. minor</v></cell><cell r="C485"><v>15</v></cell><cell r="D485"><v>2</v></cell><cell r="E485" t="str"><v>      </v></cell></row><row r="485"><cell r="M485" t="str"><v>PHe</v></cell><cell r="N485"><v>8</v></cell><cell r="O485" t="str"><v>HYD/HEL</v></cell></row><row r="485"><cell r="Q485" t="str"><v>DICOT</v></cell></row><row r="485"><cell r="S485"><v>19866</v></cell></row><row r="486"><cell r="A486" t="str"><v>MONSPX</v></cell><cell r="B486" t="str"><v>Montia sp.</v></cell></row><row r="486"><cell r="E486" t="str"><v>      </v></cell></row><row r="486"><cell r="M486" t="str"><v>PHe</v></cell><cell r="N486"><v>8</v></cell><cell r="O486" t="str"><v>HYD/HEL</v></cell></row><row r="486"><cell r="Q486" t="str"><v>DICOT</v></cell></row><row r="486"><cell r="S486"><v>1878</v></cell></row><row r="487"><cell r="A487" t="str"><v>MONVAR</v></cell><cell r="B487" t="str"><v>Montia fontana subsp. variabilis</v></cell><cell r="C487"><v>15</v></cell><cell r="D487"><v>2</v></cell><cell r="E487" t="str"><v>S. M. Walters    </v></cell></row><row r="487"><cell r="M487" t="str"><v>PHe</v></cell><cell r="N487"><v>8</v></cell><cell r="O487" t="str"><v>HYD/HEL</v></cell></row><row r="487"><cell r="Q487" t="str"><v>DICOT</v></cell></row><row r="487"><cell r="S487"><v>19867</v></cell></row><row r="488"><cell r="A488" t="str"><v>MOOSPX</v></cell><cell r="B488" t="str"><v>Monostroma sp.</v></cell><cell r="C488"><v>13</v></cell><cell r="D488"><v>2</v></cell><cell r="E488" t="str"><v>Thuret      </v></cell></row><row r="488"><cell r="M488" t="str"><v>ALG</v></cell><cell r="N488"><v>2</v></cell></row><row r="488"><cell r="P488" t="str"><v>IBMR</v></cell></row><row r="488"><cell r="S488"><v>61</v></cell></row><row r="489"><cell r="A489" t="str"><v>MOUSPX</v></cell><cell r="B489" t="str"><v>Mougeotia sp.</v></cell><cell r="C489"><v>13</v></cell><cell r="D489"><v>2</v></cell><cell r="E489" t="str"><v>C. Agardh     </v></cell></row><row r="489"><cell r="M489" t="str"><v>ALG</v></cell><cell r="N489"><v>2</v></cell></row><row r="489"><cell r="P489" t="str"><v>IBMR</v></cell></row><row r="489"><cell r="S489"><v>1146</v></cell></row><row r="490"><cell r="A490" t="str"><v>MURBLU</v></cell><cell r="B490" t="str"><v>Murdannia blumei</v></cell></row><row r="490"><cell r="E490" t="str"><v>      </v></cell></row><row r="490"><cell r="M490" t="str"><v>PHe</v></cell><cell r="N490"><v>8</v></cell><cell r="O490" t="str"><v>HYD/HEL</v></cell></row><row r="490"><cell r="Q490" t="str"><v>MONOCOT</v></cell></row><row r="490"><cell r="S490"><v>19868</v></cell></row><row r="491"><cell r="A491" t="str"><v>MYIGAL</v></cell><cell r="B491" t="str"><v>Myrica gale</v></cell></row><row r="491"><cell r="E491" t="str"><v>      </v></cell></row><row r="491"><cell r="M491" t="str"><v>PHx</v></cell><cell r="N491"><v>1</v></cell><cell r="O491" t="str"><v>NA</v></cell></row><row r="491"><cell r="Q491" t="str"><v>DICOT</v></cell></row><row r="491"><cell r="S491"><v>1832</v></cell></row><row r="492"><cell r="A492" t="str"><v>MYOLAX</v></cell><cell r="B492" t="str"><v>Myosotis laxa</v></cell></row><row r="492"><cell r="E492" t="str"><v>      </v></cell></row><row r="492"><cell r="M492" t="str"><v>PHe</v></cell><cell r="N492"><v>8</v></cell><cell r="O492" t="str"><v>HEL</v></cell></row><row r="492"><cell r="Q492" t="str"><v>DICOT</v></cell></row><row r="492"><cell r="S492"><v>169</v></cell></row><row r="493"><cell r="A493" t="str"><v>MYOPAL</v></cell><cell r="B493" t="str"><v>Myosotis gr. palustris</v></cell><cell r="C493"><v>12</v></cell><cell r="D493"><v>1</v></cell><cell r="E493" t="str"><v>      </v></cell><cell r="F493" t="str"><v>Myosotis scorpioïdes L.</v></cell></row><row r="493"><cell r="M493" t="str"><v>PHe</v></cell><cell r="N493"><v>8</v></cell><cell r="O493" t="str"><v>HYD/HEL</v></cell><cell r="P493" t="str"><v>IBMR</v></cell><cell r="Q493" t="str"><v>DICOT</v></cell></row><row r="493"><cell r="S493"><v>1692</v></cell></row><row r="494"><cell r="A494" t="str"><v>MYOSEC</v></cell><cell r="B494" t="str"><v>Myosotis secunda</v></cell></row><row r="494"><cell r="E494" t="str"><v>Murray      </v></cell></row><row r="494"><cell r="M494" t="str"><v>PHe</v></cell><cell r="N494"><v>8</v></cell><cell r="O494" t="str"><v>HEL</v></cell></row><row r="494"><cell r="Q494" t="str"><v>DICOT</v></cell></row><row r="494"><cell r="S494"><v>19869</v></cell></row><row r="495"><cell r="A495" t="str"><v>MYOSPX</v></cell><cell r="B495" t="str"><v>Myosotis sp.</v></cell></row><row r="495"><cell r="E495" t="str"><v>      </v></cell></row><row r="495"><cell r="M495" t="str"><v>PHe</v></cell><cell r="N495"><v>8</v></cell><cell r="O495" t="str"><v>HEL</v></cell></row><row r="495"><cell r="Q495" t="str"><v>DICOT</v></cell></row><row r="495"><cell r="S495"><v>1688</v></cell></row><row r="496"><cell r="A496" t="str"><v>MYOSTO</v></cell><cell r="B496" t="str"><v>Myosotis stolonifera</v></cell></row><row r="496"><cell r="E496" t="str"><v>      </v></cell></row><row r="496"><cell r="M496" t="str"><v>PHe</v></cell><cell r="N496"><v>8</v></cell><cell r="O496" t="str"><v>HEL</v></cell></row><row r="496"><cell r="Q496" t="str"><v>DICOT</v></cell></row><row r="496"><cell r="S496"><v>1987</v></cell></row><row r="497"><cell r="A497" t="str"><v>MYRALT</v></cell><cell r="B497" t="str"><v>Myriophyllum alterniflorum</v></cell><cell r="C497"><v>13</v></cell><cell r="D497"><v>2</v></cell><cell r="E497" t="str"><v>DC.      </v></cell></row><row r="497"><cell r="M497" t="str"><v>PHy</v></cell><cell r="N497"><v>7</v></cell><cell r="O497" t="str"><v>HYD</v></cell><cell r="P497" t="str"><v>IBMR</v></cell><cell r="Q497" t="str"><v>DICOT</v></cell></row><row r="497"><cell r="S497"><v>1776</v></cell></row><row r="498"><cell r="A498" t="str"><v>MYRAQU</v></cell><cell r="B498" t="str"><v>Myriophyllum aquaticum</v></cell></row><row r="498"><cell r="E498" t="str"><v>      </v></cell></row><row r="498"><cell r="M498" t="str"><v>PHe</v></cell><cell r="N498"><v>8</v></cell><cell r="O498" t="str"><v>HYD/HEL</v></cell></row><row r="498"><cell r="Q498" t="str"><v>DICOT</v></cell></row><row r="498"><cell r="S498"><v>19871</v></cell></row><row r="499"><cell r="A499" t="str"><v>MYREXA</v></cell><cell r="B499" t="str"><v>Myriophyllum exalbescens</v></cell></row><row r="499"><cell r="E499" t="str"><v>      </v></cell></row><row r="499"><cell r="M499" t="str"><v>PHy</v></cell><cell r="N499"><v>7</v></cell><cell r="O499" t="str"><v>HYD</v></cell></row><row r="499"><cell r="Q499" t="str"><v>DICOT</v></cell></row><row r="499"><cell r="S499"><v>19872</v></cell></row><row r="500"><cell r="A500" t="str"><v>MYRHET</v></cell><cell r="B500" t="str"><v>Myriophyllum heterophyllum</v></cell></row><row r="500"><cell r="E500" t="str"><v>      </v></cell></row><row r="500"><cell r="M500" t="str"><v>PHy</v></cell><cell r="N500"><v>7</v></cell><cell r="O500" t="str"><v>HYD</v></cell></row><row r="500"><cell r="Q500" t="str"><v>DICOT</v></cell></row><row r="500"><cell r="S500"><v>19873</v></cell></row><row r="501"><cell r="A501" t="str"><v>MYRSPI</v></cell><cell r="B501" t="str"><v>Myriophyllum spicatum</v></cell><cell r="C501"><v>8</v></cell><cell r="D501"><v>2</v></cell><cell r="E501" t="str"><v>L.      </v></cell></row><row r="501"><cell r="M501" t="str"><v>PHy</v></cell><cell r="N501"><v>7</v></cell><cell r="O501" t="str"><v>HYD</v></cell><cell r="P501" t="str"><v>IBMR</v></cell><cell r="Q501" t="str"><v>DICOT</v></cell></row><row r="501"><cell r="S501"><v>1778</v></cell></row><row r="502"><cell r="A502" t="str"><v>MYRSPX</v></cell><cell r="B502" t="str"><v>Myriophyllum sp.</v></cell></row><row r="502"><cell r="E502" t="str"><v>      </v></cell></row><row r="502"><cell r="M502" t="str"><v>PHy</v></cell><cell r="N502"><v>7</v></cell><cell r="O502" t="str"><v>HYD</v></cell></row><row r="502"><cell r="Q502" t="str"><v>DICOT</v></cell></row><row r="502"><cell r="S502"><v>1775</v></cell></row><row r="503"><cell r="A503" t="str"><v>MYRVER</v></cell><cell r="B503" t="str"><v>Myriophyllum verticillatum</v></cell><cell r="C503"><v>12</v></cell><cell r="D503"><v>3</v></cell><cell r="E503" t="str"><v>L.      </v></cell></row><row r="503"><cell r="M503" t="str"><v>PHy</v></cell><cell r="N503"><v>7</v></cell><cell r="O503" t="str"><v>HYD</v></cell><cell r="P503" t="str"><v>IBMR</v></cell><cell r="Q503" t="str"><v>DICOT</v></cell></row><row r="503"><cell r="S503"><v>1779</v></cell></row><row r="504"><cell r="A504" t="str"><v>MYRVEU</v></cell><cell r="B504" t="str"><v>Myriophyllum verrucosum</v></cell></row><row r="504"><cell r="E504" t="str"><v>      </v></cell></row><row r="504"><cell r="M504" t="str"><v>PHy</v></cell><cell r="N504"><v>7</v></cell><cell r="O504" t="str"><v>HYD</v></cell></row><row r="504"><cell r="Q504" t="str"><v>DICOT</v></cell></row><row r="504"><cell r="S504"><v>19874</v></cell></row><row r="505"><cell r="A505" t="str"><v>MYSAQU</v></cell><cell r="B505" t="str"><v>Myosoton aquaticum</v></cell></row><row r="505"><cell r="E505" t="str"><v>(L.) Moench     </v></cell></row><row r="505"><cell r="M505" t="str"><v>PHg</v></cell><cell r="N505"><v>9</v></cell><cell r="O505" t="str"><v>HYG</v></cell></row><row r="505"><cell r="Q505" t="str"><v>DICOT</v></cell></row><row r="505"><cell r="S505"><v>171</v></cell></row><row r="506"><cell r="A506" t="str"><v>NAJARM</v></cell><cell r="B506" t="str"><v>Najas marina subsp. armata</v></cell><cell r="C506"><v>5</v></cell><cell r="D506"><v>3</v></cell><cell r="E506" t="str"><v>      </v></cell></row><row r="506"><cell r="M506" t="str"><v>PHy</v></cell><cell r="N506"><v>7</v></cell><cell r="O506" t="str"><v>HYD</v></cell></row><row r="506"><cell r="Q506" t="str"><v>MONOCOT</v></cell></row><row r="506"><cell r="S506"><v>19878</v></cell></row><row r="507"><cell r="A507" t="str"><v>NAJFLE</v></cell><cell r="B507" t="str"><v>Najas flexilis</v></cell></row><row r="507"><cell r="E507" t="str"><v>      </v></cell></row><row r="507"><cell r="M507" t="str"><v>PHy</v></cell><cell r="N507"><v>7</v></cell><cell r="O507" t="str"><v>HYD</v></cell></row><row r="507"><cell r="Q507" t="str"><v>MONOCOT</v></cell></row><row r="507"><cell r="S507"><v>19875</v></cell></row><row r="508"><cell r="A508" t="str"><v>NAJGRA</v></cell><cell r="B508" t="str"><v>Najas gracillima</v></cell></row><row r="508"><cell r="E508" t="str"><v>      </v></cell></row><row r="508"><cell r="M508" t="str"><v>PHy</v></cell><cell r="N508"><v>7</v></cell><cell r="O508" t="str"><v>HYD</v></cell></row><row r="508"><cell r="Q508" t="str"><v>MONOCOT</v></cell></row><row r="508"><cell r="S508"><v>19876</v></cell></row><row r="509"><cell r="A509" t="str"><v>NAJGRM</v></cell><cell r="B509" t="str"><v>Najas graminea</v></cell></row><row r="509"><cell r="E509" t="str"><v>      </v></cell></row><row r="509"><cell r="M509" t="str"><v>PHy</v></cell><cell r="N509"><v>7</v></cell><cell r="O509" t="str"><v>HYD</v></cell></row><row r="509"><cell r="Q509" t="str"><v>MONOCOT</v></cell></row><row r="509"><cell r="S509"><v>19877</v></cell></row><row r="510"><cell r="A510" t="str"><v>NAJINT</v></cell><cell r="B510" t="str"><v>Najas marina subsp. intermedia</v></cell><cell r="C510"><v>5</v></cell><cell r="D510"><v>3</v></cell><cell r="E510" t="str"><v>      </v></cell></row><row r="510"><cell r="M510" t="str"><v>PHy</v></cell><cell r="N510"><v>7</v></cell><cell r="O510" t="str"><v>HYD</v></cell></row><row r="510"><cell r="Q510" t="str"><v>MONOCOT</v></cell></row><row r="510"><cell r="S510"><v>19879</v></cell></row><row r="511"><cell r="A511" t="str"><v>NAJMAM</v></cell><cell r="B511" t="str"><v>Najas marina subsp. marina</v></cell><cell r="C511"><v>5</v></cell><cell r="D511"><v>3</v></cell><cell r="E511" t="str"><v>L.      </v></cell></row><row r="511"><cell r="M511" t="str"><v>PHy</v></cell><cell r="N511"><v>7</v></cell><cell r="O511" t="str"><v>HYD</v></cell></row><row r="511"><cell r="Q511" t="str"><v>MONOCOT</v></cell></row><row r="511"><cell r="S511"><v>1988</v></cell></row><row r="512"><cell r="A512" t="str"><v>NAJMAR</v></cell><cell r="B512" t="str"><v>Najas marina</v></cell><cell r="C512"><v>5</v></cell><cell r="D512"><v>3</v></cell><cell r="E512" t="str"><v>L.      </v></cell><cell r="F512" t="str"><v>Najas major</v></cell></row><row r="512"><cell r="M512" t="str"><v>PHy</v></cell><cell r="N512"><v>7</v></cell><cell r="O512" t="str"><v>HYD</v></cell><cell r="P512" t="str"><v>IBMR</v></cell><cell r="Q512" t="str"><v>MONOCOT</v></cell></row><row r="512"><cell r="S512"><v>1835</v></cell></row><row r="513"><cell r="A513" t="str"><v>NAJMIN</v></cell><cell r="B513" t="str"><v>Najas minor</v></cell><cell r="C513"><v>6</v></cell><cell r="D513"><v>3</v></cell><cell r="E513" t="str"><v>L.      </v></cell></row><row r="513"><cell r="M513" t="str"><v>PHy</v></cell><cell r="N513"><v>7</v></cell><cell r="O513" t="str"><v>HYD</v></cell><cell r="P513" t="str"><v>IBMR</v></cell><cell r="Q513" t="str"><v>MONOCOT</v></cell></row><row r="513"><cell r="S513"><v>1836</v></cell></row><row r="514"><cell r="A514" t="str"><v>NAJORI</v></cell><cell r="B514" t="str"><v>Najas orientalis</v></cell></row><row r="514"><cell r="E514" t="str"><v>      </v></cell></row><row r="514"><cell r="M514" t="str"><v>PHy</v></cell><cell r="N514"><v>7</v></cell><cell r="O514" t="str"><v>HYD</v></cell></row><row r="514"><cell r="Q514" t="str"><v>MONOCOT</v></cell></row><row r="514"><cell r="S514"><v>19881</v></cell></row><row r="515"><cell r="A515" t="str"><v>NAJSPX</v></cell><cell r="B515" t="str"><v>Najas sp.</v></cell></row><row r="515"><cell r="E515" t="str"><v>      </v></cell></row><row r="515"><cell r="M515" t="str"><v>PHy</v></cell><cell r="N515"><v>7</v></cell><cell r="O515" t="str"><v>HYD</v></cell></row><row r="515"><cell r="Q515" t="str"><v>MONOCOT</v></cell></row><row r="515"><cell r="S515"><v>1834</v></cell></row><row r="516"><cell r="A516" t="str"><v>NAJTEN</v></cell><cell r="B516" t="str"><v>Najas tenuissima</v></cell></row><row r="516"><cell r="E516" t="str"><v>      </v></cell></row><row r="516"><cell r="M516" t="str"><v>PHy</v></cell><cell r="N516"><v>7</v></cell><cell r="O516" t="str"><v>HYD</v></cell></row><row r="516"><cell r="Q516" t="str"><v>MONOCOT</v></cell></row><row r="516"><cell r="S516"><v>19882</v></cell></row><row r="517"><cell r="A517" t="str"><v>NARCOM</v></cell><cell r="B517" t="str"><v>Nardia compressa</v></cell><cell r="C517"><v>20</v></cell><cell r="D517"><v>3</v></cell><cell r="E517" t="str"><v>(Hook.) S.F. Gray     </v></cell><cell r="F517" t="str"><v>Alicularia compressa (Hook.) Gottsche et al.</v></cell><cell r="G517" t="str"><v>Alicularia pachyphylla De Not.</v></cell><cell r="H517" t="str"><v>Jungermannia compressa Hook.</v></cell></row><row r="517"><cell r="M517" t="str"><v>BRh</v></cell><cell r="N517"><v>4</v></cell></row><row r="517"><cell r="P517" t="str"><v>IBMR</v></cell></row><row r="517"><cell r="S517"><v>118</v></cell></row><row r="518"><cell r="A518" t="str"><v>NARSCA</v></cell><cell r="B518" t="str"><v>Nardia scalaris</v></cell><cell r="C518"><v>20</v></cell><cell r="D518"><v>3</v></cell><cell r="E518" t="str"><v>S.F. Gray     </v></cell><cell r="F518" t="str"><v>Nardia acicularis</v></cell><cell r="G518" t="str"><v>Alicularia scalaris (Gray) Corda</v></cell><cell r="H518" t="str"><v>Alicularia rotaeana De Not.</v></cell><cell r="I518" t="str"><v>Mesophylla rotaeana (De Not.) Dumort.</v></cell><cell r="J518" t="str"><v>Mesophylla scalaris (Gray) Dumort.</v></cell></row><row r="518"><cell r="M518" t="str"><v>BRh</v></cell><cell r="N518"><v>4</v></cell></row><row r="518"><cell r="P518" t="str"><v>IBMR</v></cell></row><row r="518"><cell r="S518"><v>19883</v></cell></row><row r="519"><cell r="A519" t="str"><v>NARSPX</v></cell><cell r="B519" t="str"><v>Nardia sp.</v></cell></row><row r="519"><cell r="E519" t="str"><v>Gray</v></cell></row><row r="519"><cell r="M519" t="str"><v>BRh</v></cell><cell r="N519"><v>4</v></cell></row><row r="519"><cell r="S519"><v>1179</v></cell></row><row r="520"><cell r="A520" t="str"><v>NASOFF</v></cell><cell r="B520" t="str"><v>Nasturtium officinale</v></cell><cell r="C520"><v>11</v></cell><cell r="D520"><v>1</v></cell><cell r="E520" t="str"><v>sl R. Br.    </v></cell><cell r="F520" t="str"><v>Rorippa nasturtium-aquaticum L.</v></cell></row><row r="520"><cell r="M520" t="str"><v>PHe</v></cell><cell r="N520"><v>8</v></cell><cell r="O520" t="str"><v>HYD/HEL</v></cell><cell r="P520" t="str"><v>IBMR</v></cell><cell r="Q520" t="str"><v>DICOT</v></cell></row><row r="520"><cell r="S520"><v>1763</v></cell></row><row r="521"><cell r="A521" t="str"><v>NELNUC</v></cell><cell r="B521" t="str"><v>Nelumbo nucifera</v></cell></row><row r="521"><cell r="E521" t="str"><v>      </v></cell></row><row r="521"><cell r="M521" t="str"><v>PHy</v></cell><cell r="N521"><v>7</v></cell><cell r="O521" t="str"><v>HYD</v></cell></row><row r="521"><cell r="Q521" t="str"><v>DICOT</v></cell></row><row r="521"><cell r="S521"><v>19885</v></cell></row><row r="522"><cell r="A522" t="str"><v>NIEOBT</v></cell><cell r="B522" t="str"><v>Nitellopsis obtusa</v></cell></row><row r="522"><cell r="E522" t="str"><v>(Desv.) J. Groves    </v></cell><cell r="F522" t="str"><v>Chara obtusa Desv.</v></cell></row><row r="522"><cell r="M522" t="str"><v>ALG</v></cell><cell r="N522"><v>2</v></cell></row><row r="522"><cell r="S522"><v>5272</v></cell></row><row r="523"><cell r="A523" t="str"><v>NIESPX</v></cell><cell r="B523" t="str"><v>Nitellopsis sp.</v></cell></row><row r="523"><cell r="E523" t="str"><v>Hy</v></cell></row><row r="523"><cell r="M523" t="str"><v>ALG</v></cell><cell r="N523"><v>2</v></cell></row><row r="523"><cell r="S523"><v>5271</v></cell></row><row r="524"><cell r="A524" t="str"><v>NITCAP</v></cell><cell r="B524" t="str"><v>Nitella capillaris</v></cell></row><row r="524"><cell r="E524" t="str"><v>(Krok.) J. groves & Bullock Webster </v></cell></row><row r="524"><cell r="M524" t="str"><v>ALG</v></cell><cell r="N524"><v>2</v></cell></row><row r="524"><cell r="S524"><v>5263</v></cell></row><row r="525"><cell r="A525" t="str"><v>NITFLE</v></cell><cell r="B525" t="str"><v>Nitella flexilis</v></cell><cell r="C525"><v>14</v></cell><cell r="D525"><v>2</v></cell><cell r="E525" t="str"><v>L., Agardh     </v></cell><cell r="F525" t="str"><v>Chara flexilis L.</v></cell><cell r="G525" t="str"><v>Nitella opaca (Bruzelius) C.Agardh</v></cell></row><row r="525"><cell r="M525" t="str"><v>ALG</v></cell><cell r="N525"><v>2</v></cell></row><row r="525"><cell r="P525" t="str"><v>IBMR</v></cell></row><row r="525"><cell r="S525"><v>5264</v></cell></row><row r="526"><cell r="A526" t="str"><v>NITGRA</v></cell><cell r="B526" t="str"><v>Nitella gracilis</v></cell><cell r="C526"><v>14</v></cell><cell r="D526"><v>2</v></cell><cell r="E526" t="str"><v>(Smith) Agardh     </v></cell><cell r="F526" t="str"><v>Chara gracilis Sm.</v></cell></row><row r="526"><cell r="M526" t="str"><v>ALG</v></cell><cell r="N526"><v>2</v></cell></row><row r="526"><cell r="P526" t="str"><v>IBMR</v></cell></row><row r="526"><cell r="S526"><v>5265</v></cell></row><row r="527"><cell r="A527" t="str"><v>NITMUC</v></cell><cell r="B527" t="str"><v>Nitella mucronata</v></cell><cell r="C527"><v>14</v></cell><cell r="D527"><v>2</v></cell><cell r="E527" t="str"><v>(A. Braun) Miquel    </v></cell><cell r="F527" t="str"><v>Chara mucronata A. Braun</v></cell><cell r="G527" t="str"><v>Nitella furcata subsp mucronata (A.Braun) R.D.Wood</v></cell></row><row r="527"><cell r="M527" t="str"><v>ALG</v></cell><cell r="N527"><v>2</v></cell></row><row r="527"><cell r="P527" t="str"><v>IBMR</v></cell></row><row r="527"><cell r="S527"><v>5266</v></cell></row><row r="528"><cell r="A528" t="str"><v>NITOPA</v></cell><cell r="B528" t="str"><v>Nitella opaca</v></cell></row><row r="528"><cell r="E528" t="str"><v>(Bruzelius) C.Agardh</v></cell><cell r="F528" t="str"><v>Chara opaca Bruzelius.</v></cell></row><row r="528"><cell r="M528" t="str"><v>ALG</v></cell><cell r="N528"><v>2</v></cell></row><row r="528"><cell r="S528"><v>5267</v></cell></row><row r="529"><cell r="A529" t="str"><v>NITSPX</v></cell><cell r="B529" t="str"><v>Nitella sp.</v></cell></row><row r="529"><cell r="E529" t="str"><v>C. Agardh     </v></cell></row><row r="529"><cell r="M529" t="str"><v>ALG</v></cell><cell r="N529"><v>2</v></cell></row><row r="529"><cell r="S529"><v>1122</v></cell></row><row r="530"><cell r="A530" t="str"><v>NITTEN</v></cell><cell r="B530" t="str"><v>Nitella tenuissima</v></cell></row><row r="530"><cell r="E530" t="str"><v>(Desv.) Kütz.</v></cell><cell r="F530" t="str"><v>Chara tenuissima Desv.</v></cell></row><row r="530"><cell r="M530" t="str"><v>ALG</v></cell><cell r="N530"><v>2</v></cell></row><row r="530"><cell r="S530"><v>5269</v></cell></row><row r="531"><cell r="A531" t="str"><v>NITTRA</v></cell><cell r="B531" t="str"><v>Nitella translucens</v></cell></row><row r="531"><cell r="E531" t="str"><v>(Pers.) Agardh     </v></cell><cell r="F531" t="str"><v>Chara translucens Pers.</v></cell></row><row r="531"><cell r="M531" t="str"><v>ALG</v></cell><cell r="N531"><v>2</v></cell></row><row r="531"><cell r="S531"><v>527</v></cell></row><row r="532"><cell r="A532" t="str"><v>NOSSPX</v></cell><cell r="B532" t="str"><v>Nostoc sp.</v></cell><cell r="C532"><v>9</v></cell><cell r="D532"><v>1</v></cell><cell r="E532" t="str"><v>Vaucher      </v></cell></row><row r="532"><cell r="M532" t="str"><v>ALG</v></cell><cell r="N532"><v>2</v></cell></row><row r="532"><cell r="P532" t="str"><v>IBMR</v></cell></row><row r="532"><cell r="S532"><v>115</v></cell></row><row r="533"><cell r="A533" t="str"><v>NUPADV</v></cell><cell r="B533" t="str"><v>Nuphar advena</v></cell></row><row r="533"><cell r="E533" t="str"><v>      </v></cell></row><row r="533"><cell r="M533" t="str"><v>PHy</v></cell><cell r="N533"><v>7</v></cell><cell r="O533" t="str"><v>HYD</v></cell></row><row r="533"><cell r="Q533" t="str"><v>DICOT</v></cell></row><row r="533"><cell r="S533"><v>19891</v></cell></row><row r="534"><cell r="A534" t="str"><v>NUPLUP</v></cell><cell r="B534" t="str"><v>Nuphar lutea x pumila</v></cell></row><row r="534"><cell r="E534" t="str"><v>      </v></cell></row><row r="534"><cell r="M534" t="str"><v>PHy</v></cell><cell r="N534"><v>7</v></cell><cell r="O534" t="str"><v>HYD</v></cell></row><row r="534"><cell r="Q534" t="str"><v>DICOT</v></cell></row><row r="534"><cell r="S534"><v>19892</v></cell></row><row r="535"><cell r="A535" t="str"><v>NUPLUT</v></cell><cell r="B535" t="str"><v>Nuphar lutea</v></cell><cell r="C535"><v>9</v></cell><cell r="D535"><v>1</v></cell><cell r="E535" t="str"><v>(L.) Sibth. & Sm.   </v></cell></row><row r="535"><cell r="M535" t="str"><v>PHy</v></cell><cell r="N535"><v>7</v></cell><cell r="O535" t="str"><v>HYD</v></cell><cell r="P535" t="str"><v>IBMR</v></cell><cell r="Q535" t="str"><v>DICOT</v></cell></row><row r="535"><cell r="S535"><v>1839</v></cell></row><row r="536"><cell r="A536" t="str"><v>NUPPUM</v></cell><cell r="B536" t="str"><v>Nuphar pumila</v></cell></row><row r="536"><cell r="E536" t="str"><v>(Timm) DC.     </v></cell></row><row r="536"><cell r="M536" t="str"><v>PHy</v></cell><cell r="N536"><v>7</v></cell><cell r="O536" t="str"><v>HYD</v></cell></row><row r="536"><cell r="Q536" t="str"><v>DICOT</v></cell></row><row r="536"><cell r="S536"><v>184</v></cell></row><row r="537"><cell r="A537" t="str"><v>NUPSPE</v></cell><cell r="B537" t="str"><v>Nuphar x spenneriana</v></cell></row><row r="537"><cell r="E537" t="str"><v>      </v></cell></row><row r="537"><cell r="M537" t="str"><v>PHy</v></cell><cell r="N537"><v>7</v></cell><cell r="O537" t="str"><v>HYD</v></cell></row><row r="537"><cell r="Q537" t="str"><v>DICOT</v></cell></row><row r="537"><cell r="S537"><v>19893</v></cell></row><row r="538"><cell r="A538" t="str"><v>NUPSPX</v></cell><cell r="B538" t="str"><v>Nuphar sp.</v></cell></row><row r="538"><cell r="E538" t="str"><v>      </v></cell></row><row r="538"><cell r="M538" t="str"><v>PHy</v></cell><cell r="N538"><v>7</v></cell><cell r="O538" t="str"><v>HYD</v></cell></row><row r="538"><cell r="Q538" t="str"><v>DICOT</v></cell></row><row r="538"><cell r="S538"><v>1838</v></cell></row><row r="539"><cell r="A539" t="str"><v>NYMALB</v></cell><cell r="B539" t="str"><v>Nymphaea alba</v></cell><cell r="C539"><v>12</v></cell><cell r="D539"><v>3</v></cell><cell r="E539" t="str"><v>L.      </v></cell></row><row r="539"><cell r="M539" t="str"><v>PHy</v></cell><cell r="N539"><v>7</v></cell><cell r="O539" t="str"><v>HYD</v></cell><cell r="P539" t="str"><v>IBMR</v></cell><cell r="Q539" t="str"><v>DICOT</v></cell></row><row r="539"><cell r="S539"><v>1842</v></cell></row><row r="540"><cell r="A540" t="str"><v>NYMALC</v></cell><cell r="B540" t="str"><v>Nymphaea alba x candida</v></cell></row><row r="540"><cell r="E540" t="str"><v>      </v></cell></row><row r="540"><cell r="M540" t="str"><v>PHy</v></cell><cell r="N540"><v>7</v></cell><cell r="O540" t="str"><v>HYD</v></cell></row><row r="540"><cell r="Q540" t="str"><v>DICOT</v></cell></row><row r="540"><cell r="S540"><v>19894</v></cell></row><row r="541"><cell r="A541" t="str"><v>NYMCAN</v></cell><cell r="B541" t="str"><v>Nymphaea candida</v></cell></row><row r="541"><cell r="E541" t="str"><v>      </v></cell></row><row r="541"><cell r="M541" t="str"><v>PHy</v></cell><cell r="N541"><v>7</v></cell><cell r="O541" t="str"><v>HYD</v></cell></row><row r="541"><cell r="Q541" t="str"><v>DICOT</v></cell></row><row r="541"><cell r="S541"><v>19895</v></cell></row><row r="542"><cell r="A542" t="str"><v>NYMLOT</v></cell><cell r="B542" t="str"><v>Nymphaea lotus</v></cell></row><row r="542"><cell r="E542" t="str"><v>      </v></cell></row><row r="542"><cell r="M542" t="str"><v>PHy</v></cell><cell r="N542"><v>7</v></cell><cell r="O542" t="str"><v>HYD</v></cell></row><row r="542"><cell r="Q542" t="str"><v>DICOT</v></cell></row><row r="542"><cell r="S542"><v>19896</v></cell></row><row r="543"><cell r="A543" t="str"><v>NYMRUB</v></cell><cell r="B543" t="str"><v>Nymphaea rubra</v></cell></row><row r="543"><cell r="E543" t="str"><v>      </v></cell></row><row r="543"><cell r="M543" t="str"><v>PHy</v></cell><cell r="N543"><v>7</v></cell><cell r="O543" t="str"><v>HYD</v></cell></row><row r="543"><cell r="Q543" t="str"><v>DICOT</v></cell></row><row r="543"><cell r="S543"><v>19897</v></cell></row><row r="544"><cell r="A544" t="str"><v>NYMSPX</v></cell><cell r="B544" t="str"><v>Nymphaea sp.</v></cell></row><row r="544"><cell r="E544" t="str"><v>      </v></cell></row><row r="544"><cell r="M544" t="str"><v>PHy</v></cell><cell r="N544"><v>7</v></cell><cell r="O544" t="str"><v>HYD</v></cell></row><row r="544"><cell r="Q544" t="str"><v>DICOT</v></cell></row><row r="544"><cell r="S544"><v>1841</v></cell></row><row r="545"><cell r="A545" t="str"><v>NYMTET</v></cell><cell r="B545" t="str"><v>Nymphaea tetragona</v></cell></row><row r="545"><cell r="E545" t="str"><v>      </v></cell></row><row r="545"><cell r="M545" t="str"><v>PHy</v></cell><cell r="N545"><v>7</v></cell><cell r="O545" t="str"><v>HYD</v></cell></row><row r="545"><cell r="Q545" t="str"><v>DICOT</v></cell></row><row r="545"><cell r="S545"><v>19898</v></cell></row><row r="546"><cell r="A546" t="str"><v>NYPPEL</v></cell><cell r="B546" t="str"><v>Nymphoides peltata</v></cell><cell r="C546"><v>10</v></cell><cell r="D546"><v>2</v></cell><cell r="E546" t="str"><v>(S. G. Gmelin) O. Kuntze  </v></cell></row><row r="546"><cell r="M546" t="str"><v>PHy</v></cell><cell r="N546"><v>7</v></cell><cell r="O546" t="str"><v>HYD</v></cell><cell r="P546" t="str"><v>IBMR</v></cell><cell r="Q546" t="str"><v>DICOT</v></cell></row><row r="546"><cell r="S546"><v>1594</v></cell></row><row r="547"><cell r="A547" t="str"><v>OCTFON</v></cell><cell r="B547" t="str"><v>Octodiceras fontanum</v></cell><cell r="C547"><v>7</v></cell><cell r="D547"><v>3</v></cell><cell r="E547" t="str"><v>(B. Pyl.) Lindb.</v></cell><cell r="F547" t="str"><v>Fissidens fontanus (B. Pyl.) Steud.</v></cell><cell r="G547" t="str"><v>Fissidens julianus (Savi ex Lam. & DC.) Schimp.</v></cell><cell r="H547" t="str"><v>Octodiceras julianum (Savi ex Lam. & DC.) Brid.</v></cell></row><row r="547"><cell r="M547" t="str"><v>BRm</v></cell><cell r="N547"><v>5</v></cell></row><row r="547"><cell r="P547" t="str"><v>IBMR</v></cell></row><row r="547"><cell r="S547"><v>133</v></cell></row><row r="548"><cell r="A548" t="str"><v>OEDSPX</v></cell><cell r="B548" t="str"><v>Oedogonium sp.</v></cell><cell r="C548"><v>6</v></cell><cell r="D548"><v>2</v></cell><cell r="E548" t="str"><v>Link      </v></cell></row><row r="548"><cell r="M548" t="str"><v>ALG</v></cell><cell r="N548"><v>2</v></cell></row><row r="548"><cell r="P548" t="str"><v>IBMR</v></cell></row><row r="548"><cell r="S548"><v>1134</v></cell></row><row r="549"><cell r="A549" t="str"><v>OENAQU</v></cell><cell r="B549" t="str"><v>Oenanthe aquatica</v></cell><cell r="C549"><v>11</v></cell><cell r="D549"><v>2</v></cell><cell r="E549" t="str"><v>(L.) Poiret     </v></cell></row><row r="549"><cell r="M549" t="str"><v>PHe</v></cell><cell r="N549"><v>8</v></cell><cell r="O549" t="str"><v>HYD/HEL</v></cell><cell r="P549" t="str"><v>IBMR</v></cell><cell r="Q549" t="str"><v>DICOT</v></cell></row><row r="549"><cell r="S549"><v>1985</v></cell></row><row r="550"><cell r="A550" t="str"><v>OENCRO</v></cell><cell r="B550" t="str"><v>Oenanthe crocata</v></cell><cell r="C550"><v>12</v></cell><cell r="D550"><v>2</v></cell><cell r="E550" t="str"><v>L.      </v></cell></row><row r="550"><cell r="M550" t="str"><v>PHe</v></cell><cell r="N550"><v>8</v></cell><cell r="O550" t="str"><v>HYD/HEL</v></cell><cell r="P550" t="str"><v>IBMR</v></cell><cell r="Q550" t="str"><v>DICOT</v></cell></row><row r="550"><cell r="S550"><v>1986</v></cell></row><row r="551"><cell r="A551" t="str"><v>OENFIS</v></cell><cell r="B551" t="str"><v>Oenanthe fistulosa</v></cell></row><row r="551"><cell r="E551" t="str"><v>L.      </v></cell></row><row r="551"><cell r="M551" t="str"><v>PHe</v></cell><cell r="N551"><v>8</v></cell><cell r="O551" t="str"><v>HYD/HEL</v></cell></row><row r="551"><cell r="Q551" t="str"><v>DICOT</v></cell></row><row r="551"><cell r="S551"><v>1987</v></cell></row><row r="552"><cell r="A552" t="str"><v>OENFLU</v></cell><cell r="B552" t="str"><v>Oenanthe fluviatilis</v></cell><cell r="C552"><v>10</v></cell><cell r="D552"><v>2</v></cell><cell r="E552" t="str"><v>(Bab.) Coleman     </v></cell></row><row r="552"><cell r="M552" t="str"><v>PHe</v></cell><cell r="N552"><v>8</v></cell><cell r="O552" t="str"><v>HYD/HEL</v></cell><cell r="P552" t="str"><v>IBMR</v></cell><cell r="Q552" t="str"><v>DICOT</v></cell></row><row r="552"><cell r="S552"><v>1988</v></cell></row><row r="553"><cell r="A553" t="str"><v>OENSPX</v></cell><cell r="B553" t="str"><v>Oenanthe sp.</v></cell></row><row r="553"><cell r="E553" t="str"><v>      </v></cell></row><row r="553"><cell r="M553" t="str"><v>PHe</v></cell><cell r="N553"><v>8</v></cell><cell r="O553" t="str"><v>HYD/HEL</v></cell></row><row r="553"><cell r="Q553" t="str"><v>DICOT</v></cell></row><row r="553"><cell r="S553"><v>1984</v></cell></row><row r="554"><cell r="A554" t="str"><v>ORTRIV</v></cell><cell r="B554" t="str"><v>Orthotrichum rivulare</v></cell><cell r="C554"><v>15</v></cell><cell r="D554"><v>3</v></cell><cell r="E554" t="str"><v>Turn.      </v></cell></row><row r="554"><cell r="M554" t="str"><v>BRm</v></cell><cell r="N554"><v>5</v></cell></row><row r="554"><cell r="P554" t="str"><v>IBMR</v></cell></row><row r="554"><cell r="S554"><v>1352</v></cell></row><row r="555"><cell r="A555" t="str"><v>ORTSPX</v></cell><cell r="B555" t="str"><v>Orthotrichum sp.</v></cell></row><row r="555"><cell r="E555" t="str"><v>Hedw.      </v></cell></row><row r="555"><cell r="M555" t="str"><v>BRm</v></cell><cell r="N555"><v>5</v></cell></row><row r="555"><cell r="S555"><v>1351</v></cell></row><row r="556"><cell r="A556" t="str"><v>ORYSAT</v></cell><cell r="B556" t="str"><v>Oryza sativa</v></cell></row><row r="556"><cell r="E556" t="str"><v>      </v></cell></row><row r="556"><cell r="M556" t="str"><v>PHg</v></cell><cell r="N556"><v>9</v></cell><cell r="O556" t="str"><v>HYG</v></cell></row><row r="556"><cell r="Q556" t="str"><v>MONOCOT</v></cell></row><row r="556"><cell r="S556"><v>199</v></cell></row><row r="557"><cell r="A557" t="str"><v>OSCSPX</v></cell><cell r="B557" t="str"><v>Oscillatoria sp.</v></cell><cell r="C557"><v>11</v></cell><cell r="D557"><v>1</v></cell><cell r="E557" t="str"><v>Vaucher      </v></cell></row><row r="557"><cell r="M557" t="str"><v>ALG</v></cell><cell r="N557"><v>2</v></cell></row><row r="557"><cell r="P557" t="str"><v>IBMR</v></cell></row><row r="557"><cell r="S557"><v>118</v></cell></row><row r="558"><cell r="A558" t="str"><v>OSMREG</v></cell><cell r="B558" t="str"><v>Osmunda regalis</v></cell></row><row r="558"><cell r="E558" t="str"><v>      </v></cell></row><row r="558"><cell r="M558" t="str"><v>PTE</v></cell><cell r="N558"><v>6</v></cell></row><row r="558"><cell r="S558"><v>143</v></cell></row><row r="559"><cell r="A559" t="str"><v>OTTALI</v></cell><cell r="B559" t="str"><v>Ottelia alismoides</v></cell></row><row r="559"><cell r="E559" t="str"><v>      </v></cell></row><row r="559"><cell r="M559" t="str"><v>PHx</v></cell><cell r="N559"><v>1</v></cell></row><row r="559"><cell r="Q559" t="str"><v>MONOCOT</v></cell></row><row r="559"><cell r="S559"><v>1991</v></cell></row><row r="560"><cell r="A560" t="str"><v>OXAACE</v></cell><cell r="B560" t="str"><v>Oxalis acetosella</v></cell></row><row r="560"><cell r="E560" t="str"><v>L.      </v></cell></row><row r="560"><cell r="M560" t="str"><v>PHx</v></cell><cell r="N560"><v>1</v></cell><cell r="O560" t="str"><v>NA</v></cell></row><row r="560"><cell r="Q560" t="str"><v>DICOT</v></cell></row><row r="560"><cell r="S560"><v>1992</v></cell></row><row r="561"><cell r="A561" t="str"><v>PASDIL</v></cell><cell r="B561" t="str"><v>Paspalum dilatatum</v></cell></row><row r="561"><cell r="E561" t="str"><v>      </v></cell></row><row r="561"><cell r="M561" t="str"><v>PHg</v></cell><cell r="N561"><v>9</v></cell><cell r="O561" t="str"><v>HYG</v></cell></row><row r="561"><cell r="Q561" t="str"><v>MONOCOT</v></cell></row><row r="561"><cell r="S561"><v>1234</v></cell></row><row r="562"><cell r="A562" t="str"><v>PASPAS</v></cell><cell r="B562" t="str"><v>Paspalum paspaloides</v></cell></row><row r="562"><cell r="E562" t="str"><v>      </v></cell></row><row r="562"><cell r="M562" t="str"><v>PHg</v></cell><cell r="N562"><v>9</v></cell><cell r="O562" t="str"><v>HYG</v></cell></row><row r="562"><cell r="Q562" t="str"><v>MONOCOT</v></cell></row><row r="562"><cell r="S562"><v>1575</v></cell></row><row r="563"><cell r="A563" t="str"><v>PASURV</v></cell><cell r="B563" t="str"><v>Paspalum urvillei</v></cell></row><row r="563"><cell r="E563" t="str"><v>      </v></cell></row><row r="563"><cell r="M563" t="str"><v>PHg</v></cell><cell r="N563"><v>9</v></cell><cell r="O563" t="str"><v>HYG</v></cell></row><row r="563"><cell r="Q563" t="str"><v>MONOCOT</v></cell></row><row r="563"><cell r="S563"><v>1995</v></cell></row><row r="564"><cell r="A564" t="str"><v>PASVAG</v></cell><cell r="B564" t="str"><v>Paspalum vaginatum</v></cell></row><row r="564"><cell r="E564" t="str"><v>      </v></cell></row><row r="564"><cell r="M564" t="str"><v>PHg</v></cell><cell r="N564"><v>9</v></cell><cell r="O564" t="str"><v>HYG</v></cell></row><row r="564"><cell r="Q564" t="str"><v>MONOCOT</v></cell></row><row r="564"><cell r="S564"><v>1996</v></cell></row><row r="565"><cell r="A565" t="str"><v>PELEND</v></cell><cell r="B565" t="str"><v>Pellia endiviifolia</v></cell></row><row r="565"><cell r="E565" t="str"><v>(Dicks) Dumort.     </v></cell><cell r="F565" t="str"><v>Pellia fabbroniana auct.</v></cell><cell r="G565" t="str"><v>Jungermannia endiviifolia Dicks.</v></cell></row><row r="565"><cell r="M565" t="str"><v>BRh</v></cell><cell r="N565"><v>4</v></cell></row><row r="565"><cell r="S565"><v>1197</v></cell></row><row r="566"><cell r="A566" t="str"><v>PELEPI</v></cell><cell r="B566" t="str"><v>Pellia epiphylla</v></cell></row><row r="566"><cell r="E566" t="str"><v>(L.) Corda     </v></cell><cell r="F566" t="str"><v>Jungermannia epiphylla L.</v></cell><cell r="G566" t="str"><v>Pellia borealis Lorb.</v></cell></row><row r="566"><cell r="M566" t="str"><v>BRh</v></cell><cell r="N566"><v>4</v></cell></row><row r="566"><cell r="S566"><v>1198</v></cell></row><row r="567"><cell r="A567" t="str"><v>PELNEE</v></cell><cell r="B567" t="str"><v>Pellia neesiana</v></cell></row><row r="567"><cell r="E567" t="str"><v>(Gottsche) Limpr.     </v></cell><cell r="F567" t="str"><v>Pellia epiphylla fo. neesiana Gottsche</v></cell></row><row r="567"><cell r="M567" t="str"><v>BRh</v></cell><cell r="N567"><v>4</v></cell></row><row r="567"><cell r="S567"><v>12</v></cell></row><row r="568"><cell r="A568" t="str"><v>PELSPX</v></cell><cell r="B568" t="str"><v>Pellia sp.</v></cell></row><row r="568"><cell r="E568" t="str"><v>Raddi</v></cell></row><row r="568"><cell r="M568" t="str"><v>BRh</v></cell><cell r="N568"><v>4</v></cell></row><row r="568"><cell r="S568"><v>1196</v></cell></row><row r="569"><cell r="A569" t="str"><v>PETHYB</v></cell><cell r="B569" t="str"><v>Petasites hybridus</v></cell></row><row r="569"><cell r="E569" t="str"><v>(L.) Gaertn.,Mey. & Scherb.   </v></cell></row><row r="569"><cell r="M569" t="str"><v>PHg</v></cell><cell r="N569"><v>9</v></cell><cell r="O569" t="str"><v>HYG</v></cell></row><row r="569"><cell r="Q569" t="str"><v>DICOT</v></cell></row><row r="569"><cell r="S569"><v>1745</v></cell></row><row r="570"><cell r="A570" t="str"><v>PEUPAL</v></cell><cell r="B570" t="str"><v>Peucedanum palustre</v></cell></row><row r="570"><cell r="E570" t="str"><v>(L.) Moench     </v></cell></row><row r="570"><cell r="M570" t="str"><v>PHg</v></cell><cell r="N570"><v>9</v></cell><cell r="O570" t="str"><v>HYG/HEL</v></cell></row><row r="570"><cell r="Q570" t="str"><v>DICOT</v></cell></row><row r="570"><cell r="S570"><v>1994</v></cell></row><row r="571"><cell r="A571" t="str"><v>PHAARU</v></cell><cell r="B571" t="str"><v>Phalaris arundinacea</v></cell><cell r="C571"><v>10</v></cell><cell r="D571"><v>1</v></cell><cell r="E571" t="str"><v>L.      </v></cell></row><row r="571"><cell r="M571" t="str"><v>PHe</v></cell><cell r="N571"><v>8</v></cell><cell r="O571" t="str"><v>HYD/HEL</v></cell><cell r="P571" t="str"><v>IBMR</v></cell><cell r="Q571" t="str"><v>MONOCOT</v></cell></row><row r="571"><cell r="S571"><v>1577</v></cell></row><row r="572"><cell r="A572" t="str"><v>PHCDIG</v></cell><cell r="B572" t="str"><v>Phacelurus digitatus</v></cell></row><row r="572"><cell r="E572" t="str"><v>      </v></cell></row><row r="572"><cell r="M572" t="str"><v>PHx</v></cell><cell r="N572"><v>1</v></cell></row><row r="572"><cell r="Q572" t="str"><v>MONOCOT</v></cell></row><row r="572"><cell r="S572"><v>1998</v></cell></row><row r="573"><cell r="A573" t="str"><v>PHICAL</v></cell><cell r="B573" t="str"><v>Philonotis calcarea</v></cell><cell r="C573"><v>18</v></cell><cell r="D573"><v>2</v></cell><cell r="E573" t="str"><v>(B. & S.) Schimp.    </v></cell><cell r="F573" t="str"><v>Bartramia calcarea B.E.</v></cell></row><row r="573"><cell r="M573" t="str"><v>BRm</v></cell><cell r="N573"><v>5</v></cell></row><row r="573"><cell r="P573" t="str"><v>IBMR</v></cell></row><row r="573"><cell r="S573"><v>979</v></cell></row><row r="574"><cell r="A574" t="str"><v>PHIFON</v></cell><cell r="B574" t="str"><v>Philonotis gr. fontana</v></cell><cell r="C574"><v>18</v></cell><cell r="D574"><v>3</v></cell><cell r="E574" t="str"><v>(Hedw.) Brid.</v></cell><cell r="F574" t="str"><v>Philonotis seriata Mitt.</v></cell><cell r="G574" t="str"><v>Philonotis arnellii Husn.</v></cell><cell r="H574" t="str"><v>Philonotis caespitosa Jur.</v></cell><cell r="I574" t="str"><v>Philonotis marchica (Hedw.) Brid.  </v></cell><cell r="J574" t="str"><v>Philonotis rigida Brid.  </v></cell></row><row r="574"><cell r="M574" t="str"><v>BRm</v></cell><cell r="N574"><v>5</v></cell></row><row r="574"><cell r="P574" t="str"><v>IBMR</v></cell></row><row r="574"><cell r="S574"><v>1999</v></cell></row><row r="575"><cell r="A575" t="str"><v>PHISPX</v></cell><cell r="B575" t="str"><v>Philonotis sp.</v></cell></row><row r="575"><cell r="E575" t="str"><v>Brid.</v></cell></row><row r="575"><cell r="M575" t="str"><v>BRm</v></cell><cell r="N575"><v>5</v></cell></row><row r="575"><cell r="S575"><v>1253</v></cell></row><row r="576"><cell r="A576" t="str"><v>PHOSPX</v></cell><cell r="B576" t="str"><v>Phormidium sp.</v></cell><cell r="C576"><v>13</v></cell><cell r="D576"><v>2</v></cell><cell r="E576" t="str"><v>Kützing      </v></cell></row><row r="576"><cell r="M576" t="str"><v>ALG</v></cell><cell r="N576"><v>2</v></cell></row><row r="576"><cell r="P576" t="str"><v>IBMR</v></cell></row><row r="576"><cell r="S576"><v>6414</v></cell></row><row r="577"><cell r="A577" t="str"><v>PHRAUS</v></cell><cell r="B577" t="str"><v>Phragmites australis</v></cell><cell r="C577"><v>9</v></cell><cell r="D577"><v>2</v></cell><cell r="E577" t="str"><v>Cav. Trin. Ex Steud   </v></cell><cell r="F577" t="str"><v>Phragmites communis Trin.</v></cell></row><row r="577"><cell r="M577" t="str"><v>PHe</v></cell><cell r="N577"><v>8</v></cell><cell r="O577" t="str"><v>HEL</v></cell><cell r="P577" t="str"><v>IBMR</v></cell><cell r="Q577" t="str"><v>MONOCOT</v></cell></row><row r="577"><cell r="S577"><v>1579</v></cell></row><row r="578"><cell r="A578" t="str"><v>PILGLO</v></cell><cell r="B578" t="str"><v>Pilularia globulifera</v></cell></row><row r="578"><cell r="E578" t="str"><v>L.      </v></cell></row><row r="578"><cell r="M578" t="str"><v>PTE</v></cell><cell r="N578"><v>6</v></cell></row><row r="578"><cell r="S578"><v>1395</v></cell></row><row r="579"><cell r="A579" t="str"><v>PILMIN</v></cell><cell r="B579" t="str"><v>Pilularia minuta</v></cell></row><row r="579"><cell r="E579" t="str"><v>      </v></cell></row><row r="579"><cell r="M579" t="str"><v>PTE</v></cell><cell r="N579"><v>6</v></cell></row><row r="579"><cell r="S579"><v>19912</v></cell></row><row r="580"><cell r="A580" t="str"><v>PISSTR</v></cell><cell r="B580" t="str"><v>Pistia stratiotes</v></cell></row><row r="580"><cell r="E580" t="str"><v>L.      </v></cell></row><row r="580"><cell r="M580" t="str"><v>PHy</v></cell><cell r="N580"><v>7</v></cell><cell r="O580" t="str"><v>HYD</v></cell></row><row r="580"><cell r="Q580" t="str"><v>MONOCOT</v></cell></row><row r="580"><cell r="S580"><v>19913</v></cell></row><row r="581"><cell r="A581" t="str"><v>PLADEN</v></cell><cell r="B581" t="str"><v>Plagiothecium denticulatum</v></cell></row><row r="581"><cell r="E581" t="str"><v>(Hedw.) B., S. & G.  </v></cell><cell r="F581" t="str"><v>Plagiothecium donnianum (Sm.) Mitt.</v></cell></row><row r="581"><cell r="M581" t="str"><v>BRm</v></cell><cell r="N581"><v>5</v></cell></row><row r="581"><cell r="S581"><v>19922</v></cell></row><row r="582"><cell r="A582" t="str"><v>PLANEM</v></cell><cell r="B582" t="str"><v>Plagiothecium nemorale</v></cell></row><row r="582"><cell r="E582" t="str"><v>(Mitt.) Jaeg.     </v></cell><cell r="F582" t="str"><v>Plagiothecium sylvaticum auct.</v></cell><cell r="G582" t="str"><v>Plagiothecium neglectum Mönk.</v></cell></row><row r="582"><cell r="M582" t="str"><v>BRm</v></cell><cell r="N582"><v>5</v></cell></row><row r="582"><cell r="S582"><v>1355</v></cell></row><row r="583"><cell r="A583" t="str"><v>PLAPLA</v></cell><cell r="B583" t="str"><v>Plagiothecium platyphyllum</v></cell></row><row r="583"><cell r="E583" t="str"><v>Mönk.      </v></cell></row><row r="583"><cell r="M583" t="str"><v>BRm</v></cell><cell r="N583"><v>5</v></cell></row><row r="583"><cell r="S583"><v>19923</v></cell></row><row r="584"><cell r="A584" t="str"><v>PLASPX</v></cell><cell r="B584" t="str"><v>Plagiothecium sp.</v></cell></row><row r="584"><cell r="E584" t="str"><v>B., S. & G.</v></cell></row><row r="584"><cell r="M584" t="str"><v>BRm</v></cell><cell r="N584"><v>5</v></cell></row><row r="584"><cell r="S584"><v>1354</v></cell></row><row r="585"><cell r="A585" t="str"><v>PLAUND</v></cell><cell r="B585" t="str"><v>Plagiothecium undulatum</v></cell></row><row r="585"><cell r="E585" t="str"><v>(Hedw.) B., S. & G.  </v></cell></row><row r="585"><cell r="M585" t="str"><v>BRm</v></cell><cell r="N585"><v>5</v></cell></row><row r="585"><cell r="S585"><v>19925</v></cell></row><row r="586"><cell r="A586" t="str"><v>PLESPX</v></cell><cell r="B586" t="str"><v>Plectonema sp.</v></cell></row><row r="586"><cell r="E586" t="str"><v>Thuret      </v></cell></row><row r="586"><cell r="M586" t="str"><v>ALG</v></cell><cell r="N586"><v>2</v></cell></row><row r="586"><cell r="S586"><v>1113</v></cell></row><row r="587"><cell r="A587" t="str"><v>PLGASP</v></cell><cell r="B587" t="str"><v>Plagiochila asplenioides</v></cell></row><row r="587"><cell r="E587" t="str"><v>(L. emend. Taylor) Dumort.     </v></cell><cell r="F587" t="str"><v>Plagiochila asplenioides var. major Lindenb.</v></cell><cell r="G587" t="str"><v>Plagiochila major (L.) S.W. Arnell</v></cell><cell r="H587" t="str"><v>Jungermannia asplenioides L.</v></cell></row><row r="587"><cell r="M587" t="str"><v>BRh</v></cell><cell r="N587"><v>4</v></cell></row><row r="587"><cell r="S587"><v>19914</v></cell></row><row r="588"><cell r="A588" t="str"><v>PLGSPX</v></cell><cell r="B588" t="str"><v>Plagiochila sp.</v></cell></row><row r="588"><cell r="E588" t="str"><v>Dumort.</v></cell></row><row r="588"><cell r="M588" t="str"><v>BRh</v></cell><cell r="N588"><v>4</v></cell></row><row r="588"><cell r="S588"><v>19915</v></cell></row><row r="589"><cell r="A589" t="str"><v>PLIAFF</v></cell><cell r="B589" t="str"><v>Plagiomnium affine</v></cell></row><row r="589"><cell r="E589" t="str"><v>(Bland.) T. Kop.    </v></cell><cell r="F589" t="str"><v>Mnium affine Bland.  </v></cell></row><row r="589"><cell r="M589" t="str"><v>BRm</v></cell><cell r="N589"><v>5</v></cell></row><row r="589"><cell r="S589"><v>19916</v></cell></row><row r="590"><cell r="A590" t="str"><v>PLIMED</v></cell><cell r="B590" t="str"><v>Plagiomnium medium</v></cell></row><row r="590"><cell r="E590" t="str"><v>(B. & S.) T. Kop.    </v></cell><cell r="F590" t="str"><v>Mnium medium B. & S.   </v></cell></row><row r="590"><cell r="M590" t="str"><v>BRm</v></cell><cell r="N590"><v>5</v></cell></row><row r="590"><cell r="S590"><v>19918</v></cell></row><row r="591"><cell r="A591" t="str"><v>PLIROS</v></cell><cell r="B591" t="str"><v>Plagiomnium rostratum</v></cell></row><row r="591"><cell r="E591" t="str"><v>(Schrad.) T. Kop.    </v></cell><cell r="F591" t="str"><v>Mnium rostratum Schrad.</v></cell><cell r="G591" t="str"><v>Mnium longirostre Brid.</v></cell></row><row r="591"><cell r="M591" t="str"><v>BRm</v></cell><cell r="N591"><v>5</v></cell></row><row r="591"><cell r="S591"><v>19919</v></cell></row><row r="592"><cell r="A592" t="str"><v>PLISPX</v></cell><cell r="B592" t="str"><v>Plagiomnium sp.</v></cell></row><row r="592"><cell r="E592" t="str"><v>T. Kop.    </v></cell></row><row r="592"><cell r="M592" t="str"><v>BRm</v></cell><cell r="N592"><v>5</v></cell></row><row r="592"><cell r="S592"><v>1992</v></cell></row><row r="593"><cell r="A593" t="str"><v>PLIUND</v></cell><cell r="B593" t="str"><v>Plagiomnium undulatum</v></cell></row><row r="593"><cell r="E593" t="str"><v>(Hedw.) T. Kop.    </v></cell><cell r="F593" t="str"><v>Mnium undulatum Hedw.       </v></cell></row><row r="593"><cell r="M593" t="str"><v>BRm</v></cell><cell r="N593"><v>5</v></cell></row><row r="593"><cell r="S593"><v>19921</v></cell></row><row r="594"><cell r="A594" t="str"><v>PLUSAB</v></cell><cell r="B594" t="str"><v>Pleuropogon sabinei</v></cell></row><row r="594"><cell r="E594" t="str"><v>      </v></cell></row><row r="594"><cell r="M594" t="str"><v>PHx</v></cell><cell r="N594"><v>1</v></cell></row><row r="594"><cell r="Q594" t="str"><v>MONOCOT</v></cell></row><row r="594"><cell r="S594"><v>19927</v></cell></row><row r="595"><cell r="A595" t="str"><v>POAANN</v></cell><cell r="B595" t="str"><v>Poa annua</v></cell></row><row r="595"><cell r="E595" t="str"><v>L.      </v></cell></row><row r="595"><cell r="M595" t="str"><v>PHg</v></cell><cell r="N595"><v>9</v></cell><cell r="O595" t="str"><v>HYG</v></cell></row><row r="595"><cell r="Q595" t="str"><v>MONOCOT</v></cell></row><row r="595"><cell r="S595"><v>1581</v></cell></row><row r="596"><cell r="A596" t="str"><v>POAPAL</v></cell><cell r="B596" t="str"><v>Poa palustris</v></cell></row><row r="596"><cell r="E596" t="str"><v>L.      </v></cell></row><row r="596"><cell r="M596" t="str"><v>PHg</v></cell><cell r="N596"><v>9</v></cell><cell r="O596" t="str"><v>HYG</v></cell></row><row r="596"><cell r="Q596" t="str"><v>MONOCOT</v></cell></row><row r="596"><cell r="S596"><v>1582</v></cell></row><row r="597"><cell r="A597" t="str"><v>POAPRA</v></cell><cell r="B597" t="str"><v>Poa pratensis</v></cell></row><row r="597"><cell r="E597" t="str"><v>L.      </v></cell></row><row r="597"><cell r="M597" t="str"><v>PHg</v></cell><cell r="N597"><v>9</v></cell><cell r="O597" t="str"><v>HYG</v></cell></row><row r="597"><cell r="Q597" t="str"><v>MONOCOT</v></cell></row><row r="597"><cell r="S597"><v>19928</v></cell></row><row r="598"><cell r="A598" t="str"><v>POASPX</v></cell><cell r="B598" t="str"><v>Poa sp.</v></cell></row><row r="598"><cell r="E598" t="str"><v>      </v></cell></row><row r="598"><cell r="M598" t="str"><v>PHg</v></cell><cell r="N598"><v>9</v></cell><cell r="O598" t="str"><v>HYG</v></cell></row><row r="598"><cell r="Q598" t="str"><v>MONOCOT</v></cell></row><row r="598"><cell r="S598"><v>158</v></cell></row><row r="599"><cell r="A599" t="str"><v>POATRI</v></cell><cell r="B599" t="str"><v>Poa trivialis</v></cell></row><row r="599"><cell r="E599" t="str"><v>L.      </v></cell></row><row r="599"><cell r="M599" t="str"><v>PHg</v></cell><cell r="N599"><v>9</v></cell><cell r="O599" t="str"><v>HYG</v></cell></row><row r="599"><cell r="Q599" t="str"><v>MONOCOT</v></cell></row><row r="599"><cell r="S599"><v>1583</v></cell></row><row r="600"><cell r="A600" t="str"><v>POEANS</v></cell><cell r="B600" t="str"><v>Potentiella anserina</v></cell></row><row r="600"><cell r="E600" t="str"><v>(L.)      </v></cell></row><row r="600"><cell r="M600" t="str"><v>PHg</v></cell><cell r="N600"><v>9</v></cell><cell r="O600" t="str"><v>HYG</v></cell></row><row r="600"><cell r="Q600" t="str"><v>DICOT</v></cell></row><row r="600"><cell r="S600"><v>1921</v></cell></row><row r="601"><cell r="A601" t="str"><v>POEERE</v></cell><cell r="B601" t="str"><v>Potentilla erecta</v></cell></row><row r="601"><cell r="E601" t="str"><v>(L.) Räuschel     </v></cell></row><row r="601"><cell r="M601" t="str"><v>PHg</v></cell><cell r="N601"><v>9</v></cell><cell r="O601" t="str"><v>HYG</v></cell></row><row r="601"><cell r="Q601" t="str"><v>DICOT</v></cell></row><row r="601"><cell r="S601"><v>1922</v></cell></row><row r="602"><cell r="A602" t="str"><v>POEPAL</v></cell><cell r="B602" t="str"><v>Potentilla palustris</v></cell><cell r="C602"><v>16</v></cell><cell r="D602"><v>3</v></cell><cell r="E602" t="str"><v>(L.) Scop.     </v></cell></row><row r="602"><cell r="M602" t="str"><v>PHe</v></cell><cell r="N602"><v>8</v></cell><cell r="O602" t="str"><v>HEL</v></cell><cell r="P602" t="str"><v>IBMR</v></cell><cell r="Q602" t="str"><v>DICOT</v></cell></row><row r="602"><cell r="S602"><v>1923</v></cell></row><row r="603"><cell r="A603" t="str"><v>POESPX</v></cell><cell r="B603" t="str"><v>Potentilla sp.</v></cell></row><row r="603"><cell r="E603" t="str"><v>      </v></cell></row><row r="603"><cell r="M603" t="str"><v>PHe</v></cell><cell r="N603"><v>8</v></cell><cell r="O603" t="str"><v>HEL</v></cell></row><row r="603"><cell r="Q603" t="str"><v>DICOT</v></cell></row><row r="603"><cell r="S603"><v>192</v></cell></row><row r="604"><cell r="A604" t="str"><v>POLAMP</v></cell><cell r="B604" t="str"><v>Polygonum amphibium</v></cell><cell r="C604"><v>9</v></cell><cell r="D604"><v>2</v></cell><cell r="E604" t="str"><v>L.      </v></cell><cell r="F604" t="str"><v>Persicaria amphibia L. Gray</v></cell></row><row r="604"><cell r="M604" t="str"><v>PHe</v></cell><cell r="N604"><v>8</v></cell><cell r="O604" t="str"><v>HYD/HEL</v></cell><cell r="P604" t="str"><v>IBMR</v></cell><cell r="Q604" t="str"><v>DICOT</v></cell></row><row r="604"><cell r="S604"><v>1864</v></cell></row><row r="605"><cell r="A605" t="str"><v>POLFOL</v></cell><cell r="B605" t="str"><v>Polygonum foliosa</v></cell></row><row r="605"><cell r="E605" t="str"><v>      </v></cell><cell r="F605" t="str"><v>Persicaria foliosa</v></cell></row><row r="605"><cell r="M605" t="str"><v>PHg</v></cell><cell r="N605"><v>9</v></cell><cell r="O605" t="str"><v>HYG</v></cell></row><row r="605"><cell r="Q605" t="str"><v>DICOT</v></cell></row><row r="605"><cell r="S605"><v>1993</v></cell></row><row r="606"><cell r="A606" t="str"><v>POLHYD</v></cell><cell r="B606" t="str"><v>Polygonum hydropiper</v></cell><cell r="C606"><v>8</v></cell><cell r="D606"><v>2</v></cell><cell r="E606" t="str"><v>L. fo. Aq.    </v></cell><cell r="F606" t="str"><v>Persicaria hydropiper L. Delarbe</v></cell></row><row r="606"><cell r="M606" t="str"><v>PHe</v></cell><cell r="N606"><v>8</v></cell><cell r="O606" t="str"><v>HEL</v></cell><cell r="P606" t="str"><v>IBMR</v></cell><cell r="Q606" t="str"><v>DICOT</v></cell></row><row r="606"><cell r="S606"><v>1865</v></cell></row><row r="607"><cell r="A607" t="str"><v>POLLAP</v></cell><cell r="B607" t="str"><v>Polygonum lapathifolia</v></cell></row><row r="607"><cell r="E607" t="str"><v>      </v></cell><cell r="F607" t="str"><v>Persicaria lapathifolia L. Gray</v></cell></row><row r="607"><cell r="M607" t="str"><v>PHg</v></cell><cell r="N607"><v>9</v></cell><cell r="O607" t="str"><v>HYG</v></cell></row><row r="607"><cell r="Q607" t="str"><v>DICOT</v></cell></row><row r="607"><cell r="S607"><v>1866</v></cell></row><row r="608"><cell r="A608" t="str"><v>POLMAC</v></cell><cell r="B608" t="str"><v>Polygonum maculosa</v></cell></row><row r="608"><cell r="E608" t="str"><v>      </v></cell><cell r="F608" t="str"><v>Persicaria maculosa</v></cell></row><row r="608"><cell r="M608" t="str"><v>PHg</v></cell><cell r="N608"><v>9</v></cell><cell r="O608" t="str"><v>HYG</v></cell></row><row r="608"><cell r="Q608" t="str"><v>DICOT</v></cell></row><row r="608"><cell r="S608"><v>357</v></cell></row><row r="609"><cell r="A609" t="str"><v>POLMIT</v></cell><cell r="B609" t="str"><v>Polygonum mite</v></cell></row><row r="609"><cell r="E609" t="str"><v>Schrank      </v></cell><cell r="F609" t="str"><v>Persicaria mitis Schrank</v></cell></row><row r="609"><cell r="M609" t="str"><v>PHg</v></cell><cell r="N609"><v>9</v></cell><cell r="O609" t="str"><v>HYG</v></cell></row><row r="609"><cell r="Q609" t="str"><v>DICOT</v></cell></row><row r="609"><cell r="S609"><v>1868</v></cell></row><row r="610"><cell r="A610" t="str"><v>POLSPX</v></cell><cell r="B610" t="str"><v>Polygonum sp.</v></cell></row><row r="610"><cell r="E610" t="str"><v>      </v></cell><cell r="F610" t="str"><v>Persicaria sp.</v></cell></row><row r="610"><cell r="M610" t="str"><v>PHg</v></cell><cell r="N610"><v>9</v></cell><cell r="O610" t="str"><v>HYG</v></cell></row><row r="610"><cell r="Q610" t="str"><v>DICOT</v></cell></row><row r="610"><cell r="S610"><v>1863</v></cell></row><row r="611"><cell r="A611" t="str"><v>PONCOR</v></cell><cell r="B611" t="str"><v>Pontederia cordata</v></cell></row><row r="611"><cell r="E611" t="str"><v>      </v></cell></row><row r="611"><cell r="M611" t="str"><v>PHy</v></cell><cell r="N611"><v>7</v></cell><cell r="O611" t="str"><v>HYD</v></cell></row><row r="611"><cell r="Q611" t="str"><v>MONOCOT</v></cell></row><row r="611"><cell r="S611"><v>19931</v></cell></row><row r="612"><cell r="A612" t="str"><v>PORCOR</v></cell><cell r="B612" t="str"><v>Porella cordaeana</v></cell></row><row r="612"><cell r="E612" t="str"><v>(Huebener) Moore</v></cell><cell r="F612" t="str"><v>Porella denta Lindberg</v></cell><cell r="G612" t="str"><v>Porella rivularis Nees</v></cell><cell r="H612" t="str"><v>Porella cordaeana var. simplicior (Zett.) Lindb.</v></cell><cell r="I612" t="str"><v>Madotheca cordaeana (Huebener) Dumort.</v></cell><cell r="J612" t="str"><v>Madotheca rivularis Nees</v></cell><cell r="K612" t="str"><v>Jungermannia cordaeana Huebener</v></cell></row><row r="612"><cell r="M612" t="str"><v>BRh</v></cell><cell r="N612"><v>4</v></cell></row><row r="612"><cell r="S612"><v>19932</v></cell></row><row r="613"><cell r="A613" t="str"><v>PORPIN</v></cell><cell r="B613" t="str"><v>Porella pinnata</v></cell><cell r="C613"><v>12</v></cell><cell r="D613"><v>2</v></cell><cell r="E613" t="str"><v>L.     </v></cell><cell r="F613" t="str"><v>Madotheca porella (Dicks.) Nees</v></cell><cell r="G613" t="str"><v>Jungermannia porella Dicks.</v></cell></row><row r="613"><cell r="M613" t="str"><v>BRh</v></cell><cell r="N613"><v>4</v></cell></row><row r="613"><cell r="P613" t="str"><v>IBMR</v></cell></row><row r="613"><cell r="S613"><v>9788</v></cell></row><row r="614"><cell r="A614" t="str"><v>PORSPX</v></cell><cell r="B614" t="str"><v>Porella sp.</v></cell></row><row r="614"><cell r="E614" t="str"><v>L.     </v></cell></row><row r="614"><cell r="M614" t="str"><v>BRh</v></cell><cell r="N614"><v>4</v></cell></row><row r="614"><cell r="S614"><v>124</v></cell></row><row r="615"><cell r="A615" t="str"><v>POTACU</v></cell><cell r="B615" t="str"><v>Potamogeton acutifolius</v></cell><cell r="C615"><v>12</v></cell><cell r="D615"><v>3</v></cell><cell r="E615" t="str"><v>Link      </v></cell></row><row r="615"><cell r="M615" t="str"><v>PHy</v></cell><cell r="N615"><v>7</v></cell><cell r="O615" t="str"><v>HYD</v></cell><cell r="P615" t="str"><v>IBMR</v></cell><cell r="Q615" t="str"><v>MONOCOT</v></cell></row><row r="615"><cell r="S615"><v>164</v></cell></row><row r="616"><cell r="A616" t="str"><v>POTALP</v></cell><cell r="B616" t="str"><v>Potamogeton alpinus</v></cell><cell r="C616"><v>13</v></cell><cell r="D616"><v>2</v></cell><cell r="E616" t="str"><v>Balbis      </v></cell></row><row r="616"><cell r="M616" t="str"><v>PHy</v></cell><cell r="N616"><v>7</v></cell><cell r="O616" t="str"><v>HYD</v></cell><cell r="P616" t="str"><v>IBMR</v></cell><cell r="Q616" t="str"><v>MONOCOT</v></cell></row><row r="616"><cell r="S616"><v>1641</v></cell></row><row r="617"><cell r="A617" t="str"><v>POTANG</v></cell><cell r="B617" t="str"><v>Potamogeton x angustifolius</v></cell></row><row r="617"><cell r="E617" t="str"><v>J. S. Presl    </v></cell></row><row r="617"><cell r="M617" t="str"><v>PHy</v></cell><cell r="N617"><v>7</v></cell><cell r="O617" t="str"><v>HYD</v></cell></row><row r="617"><cell r="Q617" t="str"><v>MONOCOT</v></cell></row><row r="617"><cell r="S617"><v>19943</v></cell></row><row r="618"><cell r="A618" t="str"><v>POTBEN</v></cell><cell r="B618" t="str"><v>Potamogeton x bennettii</v></cell></row><row r="618"><cell r="E618" t="str"><v>      </v></cell></row><row r="618"><cell r="M618" t="str"><v>PHy</v></cell><cell r="N618"><v>7</v></cell><cell r="O618" t="str"><v>HYD</v></cell></row><row r="618"><cell r="Q618" t="str"><v>MONOCOT</v></cell></row><row r="618"><cell r="S618"><v>19944</v></cell></row><row r="619"><cell r="A619" t="str"><v>POTBER</v></cell><cell r="B619" t="str"><v>Potamogeton berchtoldii</v></cell><cell r="C619"><v>9</v></cell><cell r="D619"><v>2</v></cell><cell r="E619" t="str"><v>Fieber      </v></cell></row><row r="619"><cell r="M619" t="str"><v>PHy</v></cell><cell r="N619"><v>7</v></cell><cell r="O619" t="str"><v>HYD</v></cell><cell r="P619" t="str"><v>IBMR</v></cell><cell r="Q619" t="str"><v>MONOCOT</v></cell></row><row r="619"><cell r="S619"><v>1642</v></cell></row><row r="620"><cell r="A620" t="str"><v>POTBOT</v></cell><cell r="B620" t="str"><v>Potamogeton x bottnicus</v></cell></row><row r="620"><cell r="E620" t="str"><v>      </v></cell></row><row r="620"><cell r="M620" t="str"><v>PHy</v></cell><cell r="N620"><v>7</v></cell><cell r="O620" t="str"><v>HYD</v></cell></row><row r="620"><cell r="Q620" t="str"><v>MONOCOT</v></cell></row><row r="620"><cell r="S620"><v>19945</v></cell></row><row r="621"><cell r="A621" t="str"><v>POTCOG</v></cell><cell r="B621" t="str"><v>Potamogeton x cognatus</v></cell></row><row r="621"><cell r="E621" t="str"><v>      </v></cell></row><row r="621"><cell r="M621" t="str"><v>PHy</v></cell><cell r="N621"><v>7</v></cell><cell r="O621" t="str"><v>HYD</v></cell></row><row r="621"><cell r="Q621" t="str"><v>MONOCOT</v></cell></row><row r="621"><cell r="S621"><v>19946</v></cell></row><row r="622"><cell r="A622" t="str"><v>POTCOL</v></cell><cell r="B622" t="str"><v>Potamogeton coloratus</v></cell><cell r="C622"><v>20</v></cell><cell r="D622"><v>3</v></cell><cell r="E622" t="str"><v>Hornem.      </v></cell></row><row r="622"><cell r="M622" t="str"><v>PHy</v></cell><cell r="N622"><v>7</v></cell><cell r="O622" t="str"><v>HYD</v></cell><cell r="P622" t="str"><v>IBMR</v></cell><cell r="Q622" t="str"><v>MONOCOT</v></cell></row><row r="622"><cell r="S622"><v>1643</v></cell></row><row r="623"><cell r="A623" t="str"><v>POTCOM</v></cell><cell r="B623" t="str"><v>Potamogeton compressus</v></cell><cell r="C623"><v>6</v></cell><cell r="D623"><v>3</v></cell><cell r="E623" t="str"><v>L.      </v></cell></row><row r="623"><cell r="M623" t="str"><v>PHy</v></cell><cell r="N623"><v>7</v></cell><cell r="O623" t="str"><v>HYD</v></cell><cell r="P623" t="str"><v>IBMR</v></cell><cell r="Q623" t="str"><v>MONOCOT</v></cell></row><row r="623"><cell r="S623"><v>1644</v></cell></row><row r="624"><cell r="A624" t="str"><v>POTCOO</v></cell><cell r="B624" t="str"><v>Potamogeton x cooperi</v></cell></row><row r="624"><cell r="E624" t="str"><v>      </v></cell></row><row r="624"><cell r="M624" t="str"><v>PHy</v></cell><cell r="N624"><v>7</v></cell><cell r="O624" t="str"><v>HYD</v></cell></row><row r="624"><cell r="Q624" t="str"><v>MONOCOT</v></cell></row><row r="624"><cell r="S624"><v>19947</v></cell></row><row r="625"><cell r="A625" t="str"><v>POTCRI</v></cell><cell r="B625" t="str"><v>Potamogeton crispus</v></cell><cell r="C625"><v>7</v></cell><cell r="D625"><v>2</v></cell><cell r="E625" t="str"><v>L.      </v></cell></row><row r="625"><cell r="M625" t="str"><v>PHy</v></cell><cell r="N625"><v>7</v></cell><cell r="O625" t="str"><v>HYD</v></cell><cell r="P625" t="str"><v>IBMR</v></cell><cell r="Q625" t="str"><v>MONOCOT</v></cell></row><row r="625"><cell r="S625"><v>1645</v></cell></row><row r="626"><cell r="A626" t="str"><v>POTEPI</v></cell><cell r="B626" t="str"><v>Potamogeton epihydrus</v></cell></row><row r="626"><cell r="E626" t="str"><v>      </v></cell></row><row r="626"><cell r="M626" t="str"><v>PHy</v></cell><cell r="N626"><v>7</v></cell><cell r="O626" t="str"><v>HYD</v></cell></row><row r="626"><cell r="Q626" t="str"><v>MONOCOT</v></cell></row><row r="626"><cell r="S626"><v>19933</v></cell></row><row r="627"><cell r="A627" t="str"><v>POTFEN</v></cell><cell r="B627" t="str"><v>Potamogeton x fennicus</v></cell></row><row r="627"><cell r="E627" t="str"><v>      </v></cell></row><row r="627"><cell r="M627" t="str"><v>PHy</v></cell><cell r="N627"><v>7</v></cell><cell r="O627" t="str"><v>HYD</v></cell></row><row r="627"><cell r="Q627" t="str"><v>MONOCOT</v></cell></row><row r="627"><cell r="S627"><v>19948</v></cell></row><row r="628"><cell r="A628" t="str"><v>POTFIL</v></cell><cell r="B628" t="str"><v>Potamogeton filiformis</v></cell></row><row r="628"><cell r="E628" t="str"><v>Pers.      </v></cell></row><row r="628"><cell r="M628" t="str"><v>PHy</v></cell><cell r="N628"><v>7</v></cell><cell r="O628" t="str"><v>HYD</v></cell></row><row r="628"><cell r="Q628" t="str"><v>MONOCOT</v></cell></row><row r="628"><cell r="S628"><v>19934</v></cell></row><row r="629"><cell r="A629" t="str"><v>POTFLU</v></cell><cell r="B629" t="str"><v>Potamogeton x fluitans</v></cell></row><row r="629"><cell r="E629" t="str"><v>      </v></cell></row><row r="629"><cell r="M629" t="str"><v>PHy</v></cell><cell r="N629"><v>7</v></cell><cell r="O629" t="str"><v>HYD</v></cell></row><row r="629"><cell r="Q629" t="str"><v>MONOCOT</v></cell></row><row r="629"><cell r="S629"><v>19949</v></cell></row><row r="630"><cell r="A630" t="str"><v>POTFRI</v></cell><cell r="B630" t="str"><v>Potamogeton friesii</v></cell><cell r="C630"><v>10</v></cell><cell r="D630"><v>1</v></cell><cell r="E630" t="str"><v>Rupr.      </v></cell><cell r="F630" t="str"><v>Potamogeton mucronatus</v></cell></row><row r="630"><cell r="M630" t="str"><v>PHy</v></cell><cell r="N630"><v>7</v></cell><cell r="O630" t="str"><v>HYD</v></cell><cell r="P630" t="str"><v>IBMR</v></cell><cell r="Q630" t="str"><v>MONOCOT</v></cell></row><row r="630"><cell r="S630"><v>1646</v></cell></row><row r="631"><cell r="A631" t="str"><v>POTGES</v></cell><cell r="B631" t="str"><v>Potamogeton x gessnacensis</v></cell></row><row r="631"><cell r="E631" t="str"><v>      </v></cell></row><row r="631"><cell r="M631" t="str"><v>PHy</v></cell><cell r="N631"><v>7</v></cell><cell r="O631" t="str"><v>HYD</v></cell></row><row r="631"><cell r="Q631" t="str"><v>MONOCOT</v></cell></row><row r="631"><cell r="S631"><v>1995</v></cell></row><row r="632"><cell r="A632" t="str"><v>POTGRA</v></cell><cell r="B632" t="str"><v>Potamogeton gramineus</v></cell><cell r="C632"><v>13</v></cell><cell r="D632"><v>2</v></cell><cell r="E632" t="str"><v>L.      </v></cell></row><row r="632"><cell r="M632" t="str"><v>PHy</v></cell><cell r="N632"><v>7</v></cell><cell r="O632" t="str"><v>HYD</v></cell><cell r="P632" t="str"><v>IBMR</v></cell><cell r="Q632" t="str"><v>MONOCOT</v></cell></row><row r="632"><cell r="S632"><v>1647</v></cell></row><row r="633"><cell r="A633" t="str"><v>POTGRI</v></cell><cell r="B633" t="str"><v>Potamogeton x griffithii</v></cell></row><row r="633"><cell r="E633" t="str"><v>      </v></cell></row><row r="633"><cell r="M633" t="str"><v>PHy</v></cell><cell r="N633"><v>7</v></cell><cell r="O633" t="str"><v>HYD</v></cell></row><row r="633"><cell r="Q633" t="str"><v>MONOCOT</v></cell></row><row r="633"><cell r="S633"><v>19951</v></cell></row><row r="634"><cell r="A634" t="str"><v>POTHEL</v></cell><cell r="B634" t="str"><v>Potamogeton helveticus</v></cell></row><row r="634"><cell r="E634" t="str"><v>(G. Fischer) E. Baumann   </v></cell></row><row r="634"><cell r="M634" t="str"><v>PHy</v></cell><cell r="N634"><v>7</v></cell><cell r="O634" t="str"><v>HYD</v></cell></row><row r="634"><cell r="Q634" t="str"><v>MONOCOT</v></cell></row><row r="634"><cell r="S634"><v>1648</v></cell></row><row r="635"><cell r="A635" t="str"><v>POTLIN</v></cell><cell r="B635" t="str"><v>Potamogeton x lintonii</v></cell></row><row r="635"><cell r="E635" t="str"><v>      </v></cell></row><row r="635"><cell r="M635" t="str"><v>PHy</v></cell><cell r="N635"><v>7</v></cell><cell r="O635" t="str"><v>HYD</v></cell></row><row r="635"><cell r="Q635" t="str"><v>MONOCOT</v></cell></row><row r="635"><cell r="S635"><v>19953</v></cell></row><row r="636"><cell r="A636" t="str"><v>POTLUC</v></cell><cell r="B636" t="str"><v>Potamogeton lucens</v></cell><cell r="C636"><v>7</v></cell><cell r="D636"><v>3</v></cell><cell r="E636" t="str"><v>L.      </v></cell></row><row r="636"><cell r="M636" t="str"><v>PHy</v></cell><cell r="N636"><v>7</v></cell><cell r="O636" t="str"><v>HYD</v></cell><cell r="P636" t="str"><v>IBMR</v></cell><cell r="Q636" t="str"><v>MONOCOT</v></cell></row><row r="636"><cell r="S636"><v>1649</v></cell></row><row r="637"><cell r="A637" t="str"><v>POTNAT</v></cell><cell r="B637" t="str"><v>Potamogeton natans</v></cell><cell r="C637"><v>12</v></cell><cell r="D637"><v>1</v></cell><cell r="E637" t="str"><v>L.      </v></cell></row><row r="637"><cell r="M637" t="str"><v>PHy</v></cell><cell r="N637"><v>7</v></cell><cell r="O637" t="str"><v>HYD</v></cell><cell r="P637" t="str"><v>IBMR</v></cell><cell r="Q637" t="str"><v>MONOCOT</v></cell></row><row r="637"><cell r="S637"><v>165</v></cell></row><row r="638"><cell r="A638" t="str"><v>POTNER</v></cell><cell r="B638" t="str"><v>Potamogeton x nerviger</v></cell></row><row r="638"><cell r="E638" t="str"><v>      </v></cell></row><row r="638"><cell r="M638" t="str"><v>PHy</v></cell><cell r="N638"><v>7</v></cell><cell r="O638" t="str"><v>HYD</v></cell></row><row r="638"><cell r="Q638" t="str"><v>MONOCOT</v></cell></row><row r="638"><cell r="S638"><v>19954</v></cell></row><row r="639"><cell r="A639" t="str"><v>POTNIT</v></cell><cell r="B639" t="str"><v>Potamogeton x nitens</v></cell></row><row r="639"><cell r="E639" t="str"><v>Weber      </v></cell></row><row r="639"><cell r="M639" t="str"><v>PHy</v></cell><cell r="N639"><v>7</v></cell><cell r="O639" t="str"><v>HYD</v></cell></row><row r="639"><cell r="Q639" t="str"><v>MONOCOT</v></cell></row><row r="639"><cell r="S639"><v>223</v></cell></row><row r="640"><cell r="A640" t="str"><v>POTNOD</v></cell><cell r="B640" t="str"><v>Potamogeton nodosus</v></cell><cell r="C640"><v>4</v></cell><cell r="D640"><v>3</v></cell><cell r="E640" t="str"><v>Poiret      </v></cell><cell r="F640" t="str"><v>Potamogeton fluitans</v></cell></row><row r="640"><cell r="M640" t="str"><v>PHy</v></cell><cell r="N640"><v>7</v></cell><cell r="O640" t="str"><v>HYD</v></cell><cell r="P640" t="str"><v>IBMR</v></cell><cell r="Q640" t="str"><v>MONOCOT</v></cell></row><row r="640"><cell r="S640"><v>1652</v></cell></row><row r="641"><cell r="A641" t="str"><v>POTOBT</v></cell><cell r="B641" t="str"><v>Potamogeton obtusifolius</v></cell><cell r="C641"><v>10</v></cell><cell r="D641"><v>2</v></cell><cell r="E641" t="str"><v>Mert. & Koch    </v></cell></row><row r="641"><cell r="M641" t="str"><v>PHy</v></cell><cell r="N641"><v>7</v></cell><cell r="O641" t="str"><v>HYD</v></cell><cell r="P641" t="str"><v>IBMR</v></cell><cell r="Q641" t="str"><v>MONOCOT</v></cell></row><row r="641"><cell r="S641"><v>1653</v></cell></row><row r="642"><cell r="A642" t="str"><v>POTOLI</v></cell><cell r="B642" t="str"><v>Potamogeton x olivaceus</v></cell></row><row r="642"><cell r="E642" t="str"><v>      </v></cell></row><row r="642"><cell r="M642" t="str"><v>PHy</v></cell><cell r="N642"><v>7</v></cell><cell r="O642" t="str"><v>HYD</v></cell></row><row r="642"><cell r="Q642" t="str"><v>MONOCOT</v></cell></row><row r="642"><cell r="S642"><v>19955</v></cell></row><row r="643"><cell r="A643" t="str"><v>POTPAN</v></cell><cell r="B643" t="str"><v>Potamogeton panormitanus</v></cell><cell r="C643"><v>9</v></cell><cell r="D643"><v>2</v></cell><cell r="E643" t="str"><v>      </v></cell><cell r="F643" t="str"><v>potamogeton pusillus L.</v></cell></row><row r="643"><cell r="M643" t="str"><v>PHy</v></cell><cell r="N643"><v>7</v></cell><cell r="O643" t="str"><v>HYD</v></cell><cell r="P643" t="str"><v>IBMR</v></cell><cell r="Q643" t="str"><v>MONOCOT</v></cell></row><row r="643"><cell r="S643"><v>1654</v></cell></row><row r="644"><cell r="A644" t="str"><v>POTPEC</v></cell><cell r="B644" t="str"><v>Potamogeton pectinatus</v></cell><cell r="C644"><v>2</v></cell><cell r="D644"><v>2</v></cell><cell r="E644" t="str"><v>L.      </v></cell></row><row r="644"><cell r="M644" t="str"><v>PHy</v></cell><cell r="N644"><v>7</v></cell><cell r="O644" t="str"><v>HYD</v></cell><cell r="P644" t="str"><v>IBMR</v></cell><cell r="Q644" t="str"><v>MONOCOT</v></cell></row><row r="644"><cell r="S644"><v>1655</v></cell></row><row r="645"><cell r="A645" t="str"><v>POTPER</v></cell><cell r="B645" t="str"><v>Potamogeton perfoliatus</v></cell><cell r="C645"><v>9</v></cell><cell r="D645"><v>2</v></cell><cell r="E645" t="str"><v>L.      </v></cell></row><row r="645"><cell r="M645" t="str"><v>PHy</v></cell><cell r="N645"><v>7</v></cell><cell r="O645" t="str"><v>HYD</v></cell><cell r="P645" t="str"><v>IBMR</v></cell><cell r="Q645" t="str"><v>MONOCOT</v></cell></row><row r="645"><cell r="S645"><v>1656</v></cell></row><row r="646"><cell r="A646" t="str"><v>POTPOL</v></cell><cell r="B646" t="str"><v>Potamogeton polygonifolius</v></cell><cell r="C646"><v>17</v></cell><cell r="D646"><v>3</v></cell><cell r="E646" t="str"><v>Pourret      </v></cell></row><row r="646"><cell r="M646" t="str"><v>PHy</v></cell><cell r="N646"><v>7</v></cell><cell r="O646" t="str"><v>HYD</v></cell><cell r="P646" t="str"><v>IBMR</v></cell><cell r="Q646" t="str"><v>MONOCOT</v></cell></row><row r="646"><cell r="S646"><v>1657</v></cell></row><row r="647"><cell r="A647" t="str"><v>POTPRA</v></cell><cell r="B647" t="str"><v>Potamogeton praelongus</v></cell><cell r="C647"><v>13</v></cell><cell r="D647"><v>2</v></cell><cell r="E647" t="str"><v>Wulfen      </v></cell></row><row r="647"><cell r="M647" t="str"><v>PHy</v></cell><cell r="N647"><v>7</v></cell><cell r="O647" t="str"><v>HYD</v></cell><cell r="P647" t="str"><v>IBMR</v></cell><cell r="Q647" t="str"><v>MONOCOT</v></cell></row><row r="647"><cell r="S647"><v>1658</v></cell></row><row r="648"><cell r="A648" t="str"><v>POTPRO</v></cell><cell r="B648" t="str"><v>Potamogeton natans var. prolixus</v></cell></row><row r="648"><cell r="E648" t="str"><v>Koch      </v></cell></row><row r="648"><cell r="M648" t="str"><v>PHy</v></cell><cell r="N648"><v>7</v></cell><cell r="O648" t="str"><v>HYD</v></cell></row><row r="648"><cell r="Q648" t="str"><v>MONOCOT</v></cell></row><row r="648"><cell r="S648"><v>19937</v></cell></row><row r="649"><cell r="A649" t="str"><v>POTRUT</v></cell><cell r="B649" t="str"><v>Potamogeton rutilus</v></cell></row><row r="649"><cell r="E649" t="str"><v>Wolfg.      </v></cell></row><row r="649"><cell r="M649" t="str"><v>PHy</v></cell><cell r="N649"><v>7</v></cell><cell r="O649" t="str"><v>HYD</v></cell></row><row r="649"><cell r="Q649" t="str"><v>MONOCOT</v></cell></row><row r="649"><cell r="S649"><v>19939</v></cell></row><row r="650"><cell r="A650" t="str"><v>POTSAL</v></cell><cell r="B650" t="str"><v>Potamogeton x saliciifolius</v></cell></row><row r="650"><cell r="E650" t="str"><v>Wolfgang      </v></cell></row><row r="650"><cell r="M650" t="str"><v>PHy</v></cell><cell r="N650"><v>7</v></cell><cell r="O650" t="str"><v>HYD</v></cell></row><row r="650"><cell r="Q650" t="str"><v>MONOCOT</v></cell></row><row r="650"><cell r="S650"><v>19956</v></cell></row><row r="651"><cell r="A651" t="str"><v>POTSCH</v></cell><cell r="B651" t="str"><v>Potamogeton schweinfurthii</v></cell></row><row r="651"><cell r="E651" t="str"><v>      </v></cell></row><row r="651"><cell r="M651" t="str"><v>PHy</v></cell><cell r="N651"><v>7</v></cell><cell r="O651" t="str"><v>HYD</v></cell></row><row r="651"><cell r="Q651" t="str"><v>MONOCOT</v></cell></row><row r="651"><cell r="S651"><v>1994</v></cell></row><row r="652"><cell r="A652" t="str"><v>POTSCR</v></cell><cell r="B652" t="str"><v>Potamogeton x schreberi</v></cell></row><row r="652"><cell r="E652" t="str"><v>      </v></cell></row><row r="652"><cell r="M652" t="str"><v>PHy</v></cell><cell r="N652"><v>7</v></cell><cell r="O652" t="str"><v>HYD</v></cell></row><row r="652"><cell r="Q652" t="str"><v>MONOCOT</v></cell></row><row r="652"><cell r="S652"><v>19957</v></cell></row><row r="653"><cell r="A653" t="str"><v>POTSIC</v></cell><cell r="B653" t="str"><v>Potamogeton siculus</v></cell></row><row r="653"><cell r="E653" t="str"><v>      </v></cell></row><row r="653"><cell r="M653" t="str"><v>PHy</v></cell><cell r="N653"><v>7</v></cell><cell r="O653" t="str"><v>HYD</v></cell></row><row r="653"><cell r="Q653" t="str"><v>MONOCOT</v></cell></row><row r="653"><cell r="S653"><v>19941</v></cell></row><row r="654"><cell r="A654" t="str"><v>POTSPA</v></cell><cell r="B654" t="str"><v>Potamogeton x sparganiifolius</v></cell></row><row r="654"><cell r="E654" t="str"><v>Laestad ex Fries    </v></cell></row><row r="654"><cell r="M654" t="str"><v>PHy</v></cell><cell r="N654"><v>7</v></cell><cell r="O654" t="str"><v>HYD</v></cell></row><row r="654"><cell r="Q654" t="str"><v>MONOCOT</v></cell></row><row r="654"><cell r="S654"><v>19958</v></cell></row><row r="655"><cell r="A655" t="str"><v>POTSPX</v></cell><cell r="B655" t="str"><v>Potamogeton sp.</v></cell></row><row r="655"><cell r="E655" t="str"><v>      </v></cell></row><row r="655"><cell r="M655" t="str"><v>PHy</v></cell><cell r="N655"><v>7</v></cell><cell r="O655" t="str"><v>HYD</v></cell></row><row r="655"><cell r="Q655" t="str"><v>MONOCOT</v></cell></row><row r="655"><cell r="S655"><v>1639</v></cell></row><row r="656"><cell r="A656" t="str"><v>POTSUD</v></cell><cell r="B656" t="str"><v>Potamogeton x sudermanicus</v></cell></row><row r="656"><cell r="E656" t="str"><v>      </v></cell></row><row r="656"><cell r="M656" t="str"><v>PHy</v></cell><cell r="N656"><v>7</v></cell><cell r="O656" t="str"><v>HYD</v></cell></row><row r="656"><cell r="Q656" t="str"><v>MONOCOT</v></cell></row><row r="656"><cell r="S656"><v>19959</v></cell></row><row r="657"><cell r="A657" t="str"><v>POTSUE</v></cell><cell r="B657" t="str"><v>Potamogeton x suecicus</v></cell></row><row r="657"><cell r="E657" t="str"><v>      </v></cell></row><row r="657"><cell r="M657" t="str"><v>PHy</v></cell><cell r="N657"><v>7</v></cell><cell r="O657" t="str"><v>HYD</v></cell></row><row r="657"><cell r="Q657" t="str"><v>MONOCOT</v></cell></row><row r="657"><cell r="S657"><v>1996</v></cell></row><row r="658"><cell r="A658" t="str"><v>POTTRI</v></cell><cell r="B658" t="str"><v>Potamogeton trichoides</v></cell><cell r="C658"><v>7</v></cell><cell r="D658"><v>2</v></cell><cell r="E658" t="str"><v>Cham. & Schelcht    </v></cell></row><row r="658"><cell r="M658" t="str"><v>PHy</v></cell><cell r="N658"><v>7</v></cell><cell r="O658" t="str"><v>HYD</v></cell><cell r="P658" t="str"><v>IBMR</v></cell><cell r="Q658" t="str"><v>MONOCOT</v></cell></row><row r="658"><cell r="S658"><v>1661</v></cell></row><row r="659"><cell r="A659" t="str"><v>POTUND</v></cell><cell r="B659" t="str"><v>Potamogeton x undulatus</v></cell></row><row r="659"><cell r="E659" t="str"><v>      </v></cell></row><row r="659"><cell r="M659" t="str"><v>PHy</v></cell><cell r="N659"><v>7</v></cell><cell r="O659" t="str"><v>HYD</v></cell></row><row r="659"><cell r="Q659" t="str"><v>MONOCOT</v></cell></row><row r="659"><cell r="S659"><v>19961</v></cell></row><row r="660"><cell r="A660" t="str"><v>POTVAG</v></cell><cell r="B660" t="str"><v>Potamogeton vaginatus</v></cell></row><row r="660"><cell r="E660" t="str"><v>      </v></cell></row><row r="660"><cell r="M660" t="str"><v>PHy</v></cell><cell r="N660"><v>7</v></cell><cell r="O660" t="str"><v>HYD</v></cell></row><row r="660"><cell r="Q660" t="str"><v>MONOCOT</v></cell></row><row r="660"><cell r="S660"><v>19942</v></cell></row><row r="661"><cell r="A661" t="str"><v>POTZIZ</v></cell><cell r="B661" t="str"><v>Potamogeton zizii</v></cell></row><row r="661"><cell r="E661" t="str"><v>Koch ex Roth    </v></cell></row><row r="661"><cell r="M661" t="str"><v>PHy</v></cell><cell r="N661"><v>7</v></cell><cell r="O661" t="str"><v>HYD</v></cell></row><row r="661"><cell r="Q661" t="str"><v>MONOCOT</v></cell></row><row r="661"><cell r="S661"><v>225</v></cell></row><row r="662"><cell r="A662" t="str"><v>PREQUA</v></cell><cell r="B662" t="str"><v>Preissia quadrata</v></cell></row><row r="662"><cell r="E662" t="str"><v>(Scop.) Nees     </v></cell><cell r="F662" t="str"><v>Preissia commutata Nees</v></cell><cell r="G662" t="str"><v>Preissia hemisphaerica Cogn.</v></cell><cell r="H662" t="str"><v>Marchantia quadrata Scop.</v></cell><cell r="I662" t="str"><v>Conocephalum hemisphaericum Dumort.</v></cell><cell r="J662" t="str"><v>Cyathophora commutata Trevis.</v></cell></row><row r="662"><cell r="M662" t="str"><v>BRh</v></cell><cell r="N662"><v>4</v></cell></row><row r="662"><cell r="S662"><v>19962</v></cell></row><row r="663"><cell r="A663" t="str"><v>PSESPX</v></cell><cell r="B663" t="str"><v>Pseudanabaena sp.</v></cell></row><row r="663"><cell r="E663" t="str"><v>Lauterborn      </v></cell></row><row r="663"><cell r="M663" t="str"><v>ALG</v></cell><cell r="N663"><v>2</v></cell></row><row r="663"><cell r="S663"><v>6453</v></cell></row><row r="664"><cell r="A664" t="str"><v>PSUSPX</v></cell><cell r="B664" t="str"><v>Pseudendoclonium sp.</v></cell></row><row r="664"><cell r="E664" t="str"><v>Wille      </v></cell></row><row r="664"><cell r="M664" t="str"><v>ALG</v></cell><cell r="N664"><v>2</v></cell></row><row r="664"><cell r="S664"><v>5576</v></cell></row><row r="665"><cell r="A665" t="str"><v>PULDYS</v></cell><cell r="B665" t="str"><v>Pulicaria dysenterica</v></cell></row><row r="665"><cell r="E665" t="str"><v>(L.) Bernh.     </v></cell></row><row r="665"><cell r="M665" t="str"><v>PHg</v></cell><cell r="N665"><v>9</v></cell><cell r="O665" t="str"><v>HYG</v></cell></row><row r="665"><cell r="Q665" t="str"><v>DICOT</v></cell></row><row r="665"><cell r="S665"><v>1748</v></cell></row><row r="666"><cell r="A666" t="str"><v>RACACI</v></cell><cell r="B666" t="str"><v>Racomitrium aciculare</v></cell><cell r="C666"><v>18</v></cell><cell r="D666"><v>3</v></cell><cell r="E666" t="str"><v>(Hedw.) Brid.     </v></cell><cell r="F666" t="str"><v>Rhacomitrium aciculare (Hedw.) Brid.</v></cell></row><row r="666"><cell r="M666" t="str"><v>BRm</v></cell><cell r="N666"><v>5</v></cell></row><row r="666"><cell r="P666" t="str"><v>IBMR</v></cell></row><row r="666"><cell r="S666"><v>1323</v></cell></row><row r="667"><cell r="A667" t="str"><v>RACAQU</v></cell><cell r="B667" t="str"><v>Racomitrium aquaticum</v></cell></row><row r="667"><cell r="E667" t="str"><v>(Schrad.) Brid.</v></cell><cell r="F667" t="str"><v>Racomitrium protensum (A. Braun) Hüb.</v></cell><cell r="G667" t="str"><v>Rhacomitrium aquaticum        </v></cell></row><row r="667"><cell r="M667" t="str"><v>BRm</v></cell><cell r="N667"><v>5</v></cell></row><row r="667"><cell r="S667"><v>19963</v></cell></row><row r="668"><cell r="A668" t="str"><v>RACSPX</v></cell><cell r="B668" t="str"><v>Racomitrium sp.</v></cell></row><row r="668"><cell r="E668" t="str"><v>Brid.     </v></cell><cell r="F668" t="str"><v>Rhacomitrium sp. auct.</v></cell></row><row r="668"><cell r="M668" t="str"><v>BRm</v></cell><cell r="N668"><v>5</v></cell></row><row r="668"><cell r="S668"><v>1322</v></cell></row><row r="669"><cell r="A669" t="str"><v>RADSPX</v></cell><cell r="B669" t="str"><v>Radiofilum sp.</v></cell></row><row r="669"><cell r="E669" t="str"><v>Scmidle      </v></cell></row><row r="669"><cell r="M669" t="str"><v>ALG</v></cell><cell r="N669"><v>2</v></cell></row><row r="669"><cell r="S669"><v>61</v></cell></row><row r="670"><cell r="A670" t="str"><v>RANAQU</v></cell><cell r="B670" t="str"><v>Ranunculus aquatilis</v></cell><cell r="C670"><v>11</v></cell><cell r="D670"><v>2</v></cell><cell r="E670" t="str"><v>L.      </v></cell></row><row r="670"><cell r="M670" t="str"><v>PHy</v></cell><cell r="N670"><v>7</v></cell><cell r="O670" t="str"><v>HYD</v></cell><cell r="P670" t="str"><v>IBMR</v></cell><cell r="Q670" t="str"><v>DICOT</v></cell></row><row r="670"><cell r="S670"><v>1898</v></cell></row><row r="671"><cell r="A671" t="str"><v>RANBAC</v></cell><cell r="B671" t="str"><v>Ranunculus x bachii</v></cell></row><row r="671"><cell r="E671" t="str"><v>      </v></cell></row><row r="671"><cell r="M671" t="str"><v>PHy</v></cell><cell r="N671"><v>7</v></cell><cell r="O671" t="str"><v>HYD</v></cell></row><row r="671"><cell r="Q671" t="str"><v>DICOT</v></cell></row><row r="671"><cell r="S671"><v>19983</v></cell></row><row r="672"><cell r="A672" t="str"><v>RANBAT</v></cell><cell r="B672" t="str"><v>Ranunculus batrachoides</v></cell></row><row r="672"><cell r="E672" t="str"><v>      </v></cell></row><row r="672"><cell r="M672" t="str"><v>PHy</v></cell><cell r="N672"><v>7</v></cell><cell r="O672" t="str"><v>HYD</v></cell></row><row r="672"><cell r="Q672" t="str"><v>DICOT</v></cell></row><row r="672"><cell r="S672"><v>19964</v></cell></row><row r="673"><cell r="A673" t="str"><v>RANBAU</v></cell><cell r="B673" t="str"><v>Ranunculus baudoti</v></cell></row><row r="673"><cell r="E673" t="str"><v>Godron      </v></cell></row><row r="673"><cell r="M673" t="str"><v>PHy</v></cell><cell r="N673"><v>7</v></cell><cell r="O673" t="str"><v>HYD</v></cell></row><row r="673"><cell r="Q673" t="str"><v>DICOT</v></cell></row><row r="673"><cell r="S673"><v>1899</v></cell></row><row r="674"><cell r="A674" t="str"><v>RANCAL</v></cell><cell r="B674" t="str"><v>Ranunculus penicillatus varcalcareus</v></cell><cell r="C674"><v>13</v></cell><cell r="D674"><v>2</v></cell><cell r="E674" t="str"><v>(Dumort.) Bab.     </v></cell><cell r="F674" t="str"><v>Ranunculus penicillatus subsp. calcareus</v></cell></row><row r="674"><cell r="M674" t="str"><v>PHy</v></cell><cell r="N674"><v>7</v></cell><cell r="O674" t="str"><v>HYD</v></cell><cell r="P674" t="str"><v>IBMR</v></cell><cell r="Q674" t="str"><v>DICOT</v></cell></row><row r="674"><cell r="S674"><v>29941</v></cell></row><row r="675"><cell r="A675" t="str"><v>RANCIR</v></cell><cell r="B675" t="str"><v>Ranunculus circinatus</v></cell><cell r="C675"><v>10</v></cell><cell r="D675"><v>2</v></cell><cell r="E675" t="str"><v>Sibth.      </v></cell><cell r="F675" t="str"><v>Ranunculus divaricatus</v></cell></row><row r="675"><cell r="M675" t="str"><v>PHy</v></cell><cell r="N675"><v>7</v></cell><cell r="O675" t="str"><v>HYD</v></cell><cell r="P675" t="str"><v>IBMR</v></cell><cell r="Q675" t="str"><v>DICOT</v></cell></row><row r="675"><cell r="S675"><v>191</v></cell></row><row r="676"><cell r="A676" t="str"><v>RANERA</v></cell><cell r="B676" t="str"><v>Ranunculus trichophyllus subsp. eradicatus</v></cell><cell r="C676"><v>11</v></cell><cell r="D676"><v>2</v></cell><cell r="E676" t="str"><v>      </v></cell></row><row r="676"><cell r="M676" t="str"><v>PHy</v></cell><cell r="N676"><v>7</v></cell><cell r="O676" t="str"><v>HYD</v></cell></row><row r="676"><cell r="Q676" t="str"><v>DICOT</v></cell></row><row r="676"><cell r="S676"><v>1998</v></cell></row><row r="677"><cell r="A677" t="str"><v>RANFLA</v></cell><cell r="B677" t="str"><v>Ranunculus flammula</v></cell><cell r="C677"><v>16</v></cell><cell r="D677"><v>3</v></cell><cell r="E677" t="str"><v>L.      </v></cell></row><row r="677"><cell r="M677" t="str"><v>PHy</v></cell><cell r="N677"><v>7</v></cell><cell r="O677" t="str"><v>HYD</v></cell><cell r="P677" t="str"><v>IBMR</v></cell><cell r="Q677" t="str"><v>DICOT</v></cell></row><row r="677"><cell r="S677"><v>192</v></cell></row><row r="678"><cell r="A678" t="str"><v>RANFLF</v></cell><cell r="B678" t="str"><v>Ranunculus flammula subsp. flammula</v></cell></row><row r="678"><cell r="E678" t="str"><v>      </v></cell></row><row r="678"><cell r="M678" t="str"><v>PHe</v></cell><cell r="N678"><v>8</v></cell><cell r="O678" t="str"><v>HYD/HEL</v></cell></row><row r="678"><cell r="Q678" t="str"><v>DICOT</v></cell></row><row r="678"><cell r="S678"><v>19965</v></cell></row><row r="679"><cell r="A679" t="str"><v>RANFLU</v></cell><cell r="B679" t="str"><v>Ranunculus fluitans</v></cell><cell r="C679"><v>10</v></cell><cell r="D679"><v>2</v></cell><cell r="E679" t="str"><v>Lam.      </v></cell></row><row r="679"><cell r="M679" t="str"><v>PHy</v></cell><cell r="N679"><v>7</v></cell><cell r="O679" t="str"><v>HYD</v></cell><cell r="P679" t="str"><v>IBMR</v></cell><cell r="Q679" t="str"><v>DICOT</v></cell></row><row r="679"><cell r="S679"><v>193</v></cell></row><row r="680"><cell r="A680" t="str"><v>RANFUC</v></cell><cell r="B680" t="str"><v>Ranunculus peltatus subsp. fucoides</v></cell><cell r="C680"><v>12</v></cell><cell r="D680"><v>2</v></cell><cell r="E680" t="str"><v>      </v></cell></row><row r="680"><cell r="M680" t="str"><v>PHy</v></cell><cell r="N680"><v>7</v></cell><cell r="O680" t="str"><v>HYD</v></cell></row><row r="680"><cell r="Q680" t="str"><v>DICOT</v></cell></row><row r="680"><cell r="S680"><v>19972</v></cell></row><row r="681"><cell r="A681" t="str"><v>RANHED</v></cell><cell r="B681" t="str"><v>Ranunculus hederaceus</v></cell><cell r="C681"><v>12</v></cell><cell r="D681"><v>3</v></cell><cell r="E681" t="str"><v>L.      </v></cell></row><row r="681"><cell r="M681" t="str"><v>PHy</v></cell><cell r="N681"><v>7</v></cell><cell r="O681" t="str"><v>HYD</v></cell><cell r="P681" t="str"><v>IBMR</v></cell><cell r="Q681" t="str"><v>DICOT</v></cell></row><row r="681"><cell r="S681"><v>194</v></cell></row><row r="682"><cell r="A682" t="str"><v>RANHYP</v></cell><cell r="B682" t="str"><v>Ranunculus hyperboreus</v></cell></row><row r="682"><cell r="E682" t="str"><v>      </v></cell></row><row r="682"><cell r="M682" t="str"><v>PHx</v></cell><cell r="N682"><v>1</v></cell></row><row r="682"><cell r="Q682" t="str"><v>DICOT</v></cell></row><row r="682"><cell r="S682"><v>1997</v></cell></row><row r="683"><cell r="A683" t="str"><v>RANKEL</v></cell><cell r="B683" t="str"><v>Ranunculus x kelchoensis</v></cell></row><row r="683"><cell r="E683" t="str"><v>      </v></cell></row><row r="683"><cell r="M683" t="str"><v>PHy</v></cell><cell r="N683"><v>7</v></cell><cell r="O683" t="str"><v>HYD</v></cell></row><row r="683"><cell r="Q683" t="str"><v>DICOT</v></cell></row><row r="683"><cell r="S683"><v>19985</v></cell></row><row r="684"><cell r="A684" t="str"><v>RANLEV</v></cell><cell r="B684" t="str"><v>Ranunculus x levenensis</v></cell></row><row r="684"><cell r="E684" t="str"><v>      </v></cell></row><row r="684"><cell r="M684" t="str"><v>PHy</v></cell><cell r="N684"><v>7</v></cell><cell r="O684" t="str"><v>HYD</v></cell></row><row r="684"><cell r="Q684" t="str"><v>DICOT</v></cell></row><row r="684"><cell r="S684"><v>19986</v></cell></row><row r="685"><cell r="A685" t="str"><v>RANLIN</v></cell><cell r="B685" t="str"><v>Ranunculus lingua</v></cell></row><row r="685"><cell r="E685" t="str"><v>      </v></cell></row><row r="685"><cell r="M685" t="str"><v>PHe</v></cell><cell r="N685"><v>8</v></cell><cell r="O685" t="str"><v>HEL</v></cell></row><row r="685"><cell r="Q685" t="str"><v>DICOT</v></cell></row><row r="685"><cell r="S685"><v>19971</v></cell></row><row r="686"><cell r="A686" t="str"><v>RANLUT</v></cell><cell r="B686" t="str"><v>Ranunculus trichophyllus subsp. lutulentus</v></cell><cell r="C686"><v>11</v></cell><cell r="D686"><v>2</v></cell><cell r="E686" t="str"><v>      </v></cell></row><row r="686"><cell r="M686" t="str"><v>PHy</v></cell><cell r="N686"><v>7</v></cell><cell r="O686" t="str"><v>HYD</v></cell></row><row r="686"><cell r="Q686" t="str"><v>DICOT</v></cell></row><row r="686"><cell r="S686"><v>19981</v></cell></row><row r="687"><cell r="A687" t="str"><v>RANMIN</v></cell><cell r="B687" t="str"><v>Ranunculus flammula subsp. minimus</v></cell></row><row r="687"><cell r="E687" t="str"><v>      </v></cell></row><row r="687"><cell r="M687" t="str"><v>PHe</v></cell><cell r="N687"><v>8</v></cell><cell r="O687" t="str"><v>HYD/HEL</v></cell></row><row r="687"><cell r="Q687" t="str"><v>DICOT</v></cell></row><row r="687"><cell r="S687"><v>19966</v></cell></row><row r="688"><cell r="A688" t="str"><v>RANNOV</v></cell><cell r="B688" t="str"><v>Ranunculus x novae-forestae</v></cell></row><row r="688"><cell r="E688" t="str"><v>      </v></cell></row><row r="688"><cell r="M688" t="str"><v>PHy</v></cell><cell r="N688"><v>7</v></cell><cell r="O688" t="str"><v>HYD</v></cell></row><row r="688"><cell r="Q688" t="str"><v>DICOT</v></cell></row><row r="688"><cell r="S688"><v>19987</v></cell></row><row r="689"><cell r="A689" t="str"><v>RANOLO</v></cell><cell r="B689" t="str"><v>Ranunculus ololeucos</v></cell><cell r="C689"><v>19</v></cell><cell r="D689"><v>3</v></cell><cell r="E689" t="str"><v>Lloyd      </v></cell></row><row r="689"><cell r="M689" t="str"><v>PHy</v></cell><cell r="N689"><v>7</v></cell><cell r="O689" t="str"><v>HYD</v></cell><cell r="P689" t="str"><v>IBMR</v></cell><cell r="Q689" t="str"><v>DICOT</v></cell></row><row r="689"><cell r="S689"><v>195</v></cell></row><row r="690"><cell r="A690" t="str"><v>RANOMI</v></cell><cell r="B690" t="str"><v>Ranunculus omiophyllus</v></cell><cell r="C690"><v>19</v></cell><cell r="D690"><v>3</v></cell><cell r="E690" t="str"><v>Ten.      </v></cell></row><row r="690"><cell r="M690" t="str"><v>PHy</v></cell><cell r="N690"><v>7</v></cell><cell r="O690" t="str"><v>HYD</v></cell><cell r="P690" t="str"><v>IBMR</v></cell><cell r="Q690" t="str"><v>DICOT</v></cell></row><row r="690"><cell r="S690"><v>196</v></cell></row><row r="691"><cell r="A691" t="str"><v>RANPEL</v></cell><cell r="B691" t="str"><v>Ranunculus peltatus</v></cell><cell r="C691"><v>12</v></cell><cell r="D691"><v>2</v></cell><cell r="E691" t="str"><v>Schrank.      </v></cell></row><row r="691"><cell r="M691" t="str"><v>PHy</v></cell><cell r="N691"><v>7</v></cell><cell r="O691" t="str"><v>HYD</v></cell><cell r="P691" t="str"><v>IBMR</v></cell><cell r="Q691" t="str"><v>DICOT</v></cell></row><row r="691"><cell r="S691"><v>198</v></cell></row><row r="692"><cell r="A692" t="str"><v>RANPEN</v></cell><cell r="B692" t="str"><v>Ranunculus penicillatus </v></cell><cell r="C692"><v>12</v></cell><cell r="D692"><v>1</v></cell><cell r="E692" t="str"><v>(Dumort.) Bab.     </v></cell><cell r="F692" t="str"><v>Ranunculus penicillatus subsp. penicillatus</v></cell></row><row r="692"><cell r="M692" t="str"><v>PHy</v></cell><cell r="N692"><v>7</v></cell><cell r="O692" t="str"><v>HYD</v></cell><cell r="P692" t="str"><v>IBMR</v></cell><cell r="Q692" t="str"><v>DICOT</v></cell></row><row r="692"><cell r="S692"><v>199</v></cell></row><row r="693"><cell r="A693" t="str"><v>RANPEP</v></cell><cell r="B693" t="str"><v>Ranunculus peltatus subsp. peltatus</v></cell><cell r="C693"><v>12</v></cell><cell r="D693"><v>2</v></cell><cell r="E693" t="str"><v>      </v></cell></row><row r="693"><cell r="M693" t="str"><v>PHy</v></cell><cell r="N693"><v>7</v></cell><cell r="O693" t="str"><v>HYD</v></cell></row><row r="693"><cell r="Q693" t="str"><v>DICOT</v></cell></row><row r="693"><cell r="S693"><v>19973</v></cell></row><row r="694"><cell r="A694" t="str"><v>RANPOL</v></cell><cell r="B694" t="str"><v>Ranunculus polyphyllus</v></cell></row><row r="694"><cell r="E694" t="str"><v>      </v></cell></row><row r="694"><cell r="M694" t="str"><v>PHx</v></cell><cell r="N694"><v>1</v></cell></row><row r="694"><cell r="Q694" t="str"><v>DICOT</v></cell></row><row r="694"><cell r="S694"><v>19977</v></cell></row><row r="695"><cell r="A695" t="str"><v>RANPSE</v></cell><cell r="B695" t="str"><v>Ranunculus penicillatus subsp. pseudofluitans</v></cell><cell r="C695"><v>12</v></cell><cell r="D695"><v>2</v></cell><cell r="E695" t="str"><v>(Syme) S. D. Webster   </v></cell></row><row r="695"><cell r="M695" t="str"><v>PHy</v></cell><cell r="N695"><v>7</v></cell><cell r="O695" t="str"><v>HYD</v></cell></row><row r="695"><cell r="Q695" t="str"><v>DICOT</v></cell></row><row r="695"><cell r="S695"><v>19974</v></cell></row><row r="696"><cell r="A696" t="str"><v>RANREP</v></cell><cell r="B696" t="str"><v>Ranunculus repens</v></cell></row><row r="696"><cell r="E696" t="str"><v>L.      </v></cell></row><row r="696"><cell r="M696" t="str"><v>PHg</v></cell><cell r="N696"><v>9</v></cell><cell r="O696" t="str"><v>HYG</v></cell></row><row r="696"><cell r="Q696" t="str"><v>DICOT</v></cell></row><row r="696"><cell r="S696"><v>191</v></cell></row><row r="697"><cell r="A697" t="str"><v>RANRET</v></cell><cell r="B697" t="str"><v>Ranunculus reptans</v></cell></row><row r="697"><cell r="E697" t="str"><v>      </v></cell></row><row r="697"><cell r="M697" t="str"><v>PHg</v></cell><cell r="N697"><v>9</v></cell><cell r="O697" t="str"><v>HYG</v></cell></row><row r="697"><cell r="Q697" t="str"><v>DICOT</v></cell></row><row r="697"><cell r="S697"><v>19978</v></cell></row><row r="698"><cell r="A698" t="str"><v>RANRIO</v></cell><cell r="B698" t="str"><v>Ranunculus rionii</v></cell></row><row r="698"><cell r="E698" t="str"><v>      </v></cell></row><row r="698"><cell r="M698" t="str"><v>PHy</v></cell><cell r="N698"><v>7</v></cell><cell r="O698" t="str"><v>HYD</v></cell></row><row r="698"><cell r="Q698" t="str"><v>DICOT</v></cell></row><row r="698"><cell r="S698"><v>1911</v></cell></row><row r="699"><cell r="A699" t="str"><v>RANSAR</v></cell><cell r="B699" t="str"><v>Ranunculus sardous</v></cell></row><row r="699"><cell r="E699" t="str"><v>Crantz      </v></cell></row><row r="699"><cell r="M699" t="str"><v>PHg</v></cell><cell r="N699"><v>9</v></cell><cell r="O699" t="str"><v>HYG</v></cell></row><row r="699"><cell r="Q699" t="str"><v>DICOT</v></cell></row><row r="699"><cell r="S699"><v>1912</v></cell></row><row r="700"><cell r="A700" t="str"><v>RANSCE</v></cell><cell r="B700" t="str"><v>Ranunculus sceleratus</v></cell></row><row r="700"><cell r="E700" t="str"><v>L.      </v></cell></row><row r="700"><cell r="M700" t="str"><v>PHg</v></cell><cell r="N700"><v>9</v></cell><cell r="O700" t="str"><v>HYG</v></cell></row><row r="700"><cell r="Q700" t="str"><v>DICOT</v></cell></row><row r="700"><cell r="S700"><v>1913</v></cell></row><row r="701"><cell r="A701" t="str"><v>RANSCO</v></cell><cell r="B701" t="str"><v>Ranunculus flammula subsp. scoticus</v></cell></row><row r="701"><cell r="E701" t="str"><v>      </v></cell></row><row r="701"><cell r="M701" t="str"><v>PHe</v></cell><cell r="N701"><v>8</v></cell><cell r="O701" t="str"><v>HYD/HEL</v></cell></row><row r="701"><cell r="Q701" t="str"><v>DICOT</v></cell></row><row r="701"><cell r="S701"><v>19967</v></cell></row><row r="702"><cell r="A702" t="str"><v>RANSPH</v></cell><cell r="B702" t="str"><v>Ranunculus sphaerosphermus</v></cell></row><row r="702"><cell r="E702" t="str"><v>      </v></cell></row><row r="702"><cell r="M702" t="str"><v>PHx</v></cell><cell r="N702"><v>1</v></cell></row><row r="702"><cell r="Q702" t="str"><v>DICOT</v></cell></row><row r="702"><cell r="S702"><v>19979</v></cell></row><row r="703"><cell r="A703" t="str"><v>RANSPX</v></cell><cell r="B703" t="str"><v>Ranunculus sp.</v></cell></row><row r="703"><cell r="E703" t="str"><v>      </v></cell></row><row r="703"><cell r="M703" t="str"><v>PHy</v></cell><cell r="N703"><v>7</v></cell><cell r="O703" t="str"><v>HYD</v></cell></row><row r="703"><cell r="Q703" t="str"><v>DICOT</v></cell></row><row r="703"><cell r="S703"><v>1896</v></cell></row><row r="704"><cell r="A704" t="str"><v>RANTRC</v></cell><cell r="B704" t="str"><v>Ranunculus trichophyllus x circinatus</v></cell></row><row r="704"><cell r="E704" t="str"><v>      </v></cell></row><row r="704"><cell r="M704" t="str"><v>PHy</v></cell><cell r="N704"><v>7</v></cell><cell r="O704" t="str"><v>HYD</v></cell></row><row r="704"><cell r="Q704" t="str"><v>DICOT</v></cell></row><row r="704"><cell r="S704"><v>19982</v></cell></row><row r="705"><cell r="A705" t="str"><v>RANTRI</v></cell><cell r="B705" t="str"><v>Ranunculus trichophyllus</v></cell><cell r="C705"><v>11</v></cell><cell r="D705"><v>2</v></cell><cell r="E705" t="str"><v>Chaix      </v></cell></row><row r="705"><cell r="M705" t="str"><v>PHy</v></cell><cell r="N705"><v>7</v></cell><cell r="O705" t="str"><v>HYD</v></cell><cell r="P705" t="str"><v>IBMR</v></cell><cell r="Q705" t="str"><v>DICOT</v></cell></row><row r="705"><cell r="S705"><v>1914</v></cell></row><row r="706"><cell r="A706" t="str"><v>RANTRP</v></cell><cell r="B706" t="str"><v>Ranunculus tripartitus</v></cell></row><row r="706"><cell r="E706" t="str"><v>DC      </v></cell></row><row r="706"><cell r="M706" t="str"><v>PHy</v></cell><cell r="N706"><v>7</v></cell><cell r="O706" t="str"><v>HYD</v></cell></row><row r="706"><cell r="Q706" t="str"><v>DICOT</v></cell></row><row r="706"><cell r="S706"><v>1915</v></cell></row><row r="707"><cell r="A707" t="str"><v>REYJAP</v></cell><cell r="B707" t="str"><v>Reynoutria japonica</v></cell></row><row r="707"><cell r="E707" t="str"><v>Houtt.      </v></cell><cell r="F707" t="str"><v>Blyxa japonica</v></cell></row><row r="707"><cell r="M707" t="str"><v>PHe</v></cell><cell r="N707"><v>8</v></cell><cell r="O707" t="str"><v>HYD/HEL</v></cell></row><row r="707"><cell r="Q707" t="str"><v>MONOCOT</v></cell></row><row r="707"><cell r="S707"><v>19988</v></cell></row><row r="708"><cell r="A708" t="str"><v>RHISPX</v></cell><cell r="B708" t="str"><v>Rhizoclonium sp.</v></cell><cell r="C708"><v>4</v></cell><cell r="D708"><v>2</v></cell><cell r="E708" t="str"><v>Kützing      </v></cell></row><row r="708"><cell r="M708" t="str"><v>ALG</v></cell><cell r="N708"><v>2</v></cell></row><row r="708"><cell r="P708" t="str"><v>IBMR</v></cell></row><row r="708"><cell r="S708"><v>1125</v></cell></row><row r="709"><cell r="A709" t="str"><v>RHNRUG</v></cell><cell r="B709" t="str"><v>Rhynchospora rugosa</v></cell></row><row r="709"><cell r="E709" t="str"><v>      </v></cell></row><row r="709"><cell r="M709" t="str"><v>PHg</v></cell><cell r="N709"><v>9</v></cell><cell r="O709" t="str"><v>HYG</v></cell></row><row r="709"><cell r="Q709" t="str"><v>MONOCOT</v></cell></row><row r="709"><cell r="S709"><v>19995</v></cell></row><row r="710"><cell r="A710" t="str"><v>RHYALO</v></cell><cell r="B710" t="str"><v>Rhynchostegium alopecuroides</v></cell></row><row r="710"><cell r="E710" t="str"><v>(Brid.) A.J.E. Sm.    </v></cell><cell r="F710" t="str"><v>Rhynchostegium lusitanicum (Schimp.) A.J.E. Sm.</v></cell><cell r="G710" t="str"><v>Hygrohypnum lusitanicum (Schimp.) Corb.</v></cell><cell r="H710" t="str"><v>Eurhynchium alopecuroides (Brid.) P. Rich. & Wallace</v></cell></row><row r="710"><cell r="M710" t="str"><v>BRm</v></cell><cell r="N710"><v>5</v></cell></row><row r="710"><cell r="S710"><v>19996</v></cell></row><row r="711"><cell r="A711" t="str"><v>RHYRIP</v></cell><cell r="B711" t="str"><v>Rhynchostegium riparioides</v></cell><cell r="C711"><v>12</v></cell><cell r="D711"><v>1</v></cell><cell r="E711" t="str"><v>(Hedw.) Card.</v></cell><cell r="F711" t="str"><v>Platyhypnidium rusciforme Fleisch.</v></cell><cell r="G711" t="str"><v>Rhynchostegium rusciforme B., S. & G.</v></cell><cell r="H711" t="str"><v>Platyhypnidium riparioides (Hedw.) Dix.</v></cell><cell r="I711" t="str"><v>Eurynchium riparioides (Hedw.) P. Rich.</v></cell></row><row r="711"><cell r="M711" t="str"><v>BRm</v></cell><cell r="N711"><v>5</v></cell></row><row r="711"><cell r="P711" t="str"><v>IBMR</v></cell></row><row r="711"><cell r="S711"><v>1268</v></cell></row><row r="712"><cell r="A712" t="str"><v>RHYSPX</v></cell><cell r="B712" t="str"><v>Rhynchostegium sp.</v></cell></row><row r="712"><cell r="E712" t="str"><v>B., S. & G.  </v></cell><cell r="F712" t="str"><v>Platyhypnidium sp. Fleisch.</v></cell></row><row r="712"><cell r="M712" t="str"><v>BRm</v></cell><cell r="N712"><v>5</v></cell></row><row r="712"><cell r="S712"><v>1266</v></cell></row><row r="713"><cell r="A713" t="str"><v>RHZMAG</v></cell><cell r="B713" t="str"><v>Rhizomnium magnifolium</v></cell></row><row r="713"><cell r="E713" t="str"><v>(Horica) T. Kop.    </v></cell><cell r="F713" t="str"><v>Mnium punctatum Hedw. var. elatum Schimp.</v></cell><cell r="G713" t="str"><v>Rhizomnium perssonii T. Kop.</v></cell></row><row r="713"><cell r="M713" t="str"><v>BRm</v></cell><cell r="N713"><v>5</v></cell></row><row r="713"><cell r="S713"><v>19989</v></cell></row><row r="714"><cell r="A714" t="str"><v>RHZPSE</v></cell><cell r="B714" t="str"><v>Rhizomnium pseudopunctatum</v></cell></row><row r="714"><cell r="E714" t="str"><v>(B. & S.) T. Kop.  </v></cell><cell r="F714" t="str"><v>Mnium pseudopunctatum B. & S.</v></cell></row><row r="714"><cell r="M714" t="str"><v>BRm</v></cell><cell r="N714"><v>5</v></cell></row><row r="714"><cell r="S714"><v>1999</v></cell></row><row r="715"><cell r="A715" t="str"><v>RHZPUN</v></cell><cell r="B715" t="str"><v>Rhizomnium punctatum</v></cell></row><row r="715"><cell r="E715" t="str"><v>(Hedw.) T. Kop.</v></cell><cell r="F715" t="str"><v>Mnium punctatum Hedw. var. punctatum Hedw.</v></cell></row><row r="715"><cell r="M715" t="str"><v>BRm</v></cell><cell r="N715"><v>5</v></cell></row><row r="715"><cell r="S715"><v>19991</v></cell></row><row r="716"><cell r="A716" t="str"><v>RHZSPX</v></cell><cell r="B716" t="str"><v>Rhizomnium sp.</v></cell></row><row r="716"><cell r="E716" t="str"><v>T. Kop.</v></cell></row><row r="716"><cell r="M716" t="str"><v>BRm</v></cell><cell r="N716"><v>5</v></cell></row><row r="716"><cell r="S716"><v>19992</v></cell></row><row r="717"><cell r="A717" t="str"><v>RICCHA</v></cell><cell r="B717" t="str"><v>Riccardia chamaedryfolia</v></cell><cell r="C717"><v>15</v></cell><cell r="D717"><v>2</v></cell><cell r="E717" t="str"><v>(With.) Grolle</v></cell><cell r="F717" t="str"><v>Riccardia sinuata (Hook.) Trevis</v></cell><cell r="G717" t="str"><v>Aneura pinnatifida Dumort.</v></cell><cell r="H717" t="str"><v>Jungermannia sinuata Dicks.</v></cell><cell r="I717" t="str"><v>Jungermannia chamaedryfolia With.</v></cell></row><row r="717"><cell r="M717" t="str"><v>BRh</v></cell><cell r="N717"><v>4</v></cell></row><row r="717"><cell r="P717" t="str"><v>IBMR</v></cell></row><row r="717"><cell r="S717"><v>1173</v></cell></row><row r="718"><cell r="A718" t="str"><v>RICMUL</v></cell><cell r="B718" t="str"><v>Riccardia multifida</v></cell><cell r="C718"><v>15</v></cell><cell r="D718"><v>2</v></cell><cell r="E718" t="str"><v>(L.) Gray    </v></cell><cell r="F718" t="str"><v>Aneura multifida (L.) Dumort.</v></cell><cell r="G718" t="str"><v>Jungermannia multifida L.</v></cell><cell r="H718" t="str"><v>Roemeria multifida (L.) Raddi</v></cell></row><row r="718"><cell r="M718" t="str"><v>BRh</v></cell><cell r="N718"><v>4</v></cell></row><row r="718"><cell r="P718" t="str"><v>IBMR</v></cell></row><row r="718"><cell r="S718"><v>125</v></cell></row><row r="719"><cell r="A719" t="str"><v>RICSPX</v></cell><cell r="B719" t="str"><v>Riccardia sp.</v></cell></row><row r="719"><cell r="E719" t="str"><v>Gray</v></cell></row><row r="719"><cell r="M719" t="str"><v>BRh</v></cell><cell r="N719"><v>4</v></cell></row><row r="719"><cell r="S719"><v>1172</v></cell></row><row r="720"><cell r="A720" t="str"><v>RIIFLU</v></cell><cell r="B720" t="str"><v>Riccia fluitans</v></cell><cell r="C720"><v>8</v></cell><cell r="D720"><v>3</v></cell><cell r="E720" t="str"><v>L.      </v></cell><cell r="F720" t="str"><v>Ricciella fluitans (L.) A. Braun</v></cell><cell r="G720" t="str"><v>Riciella centrifuga Arnell</v></cell></row><row r="720"><cell r="M720" t="str"><v>BRh</v></cell><cell r="N720"><v>4</v></cell></row><row r="720"><cell r="P720" t="str"><v>IBMR</v></cell></row><row r="720"><cell r="S720"><v>121</v></cell></row><row r="721"><cell r="A721" t="str"><v>RIIHUE</v></cell><cell r="B721" t="str"><v>Riccia huebeneriana</v></cell></row><row r="721"><cell r="E721" t="str"><v>Lindenb.      </v></cell><cell r="F721" t="str"><v>Ricciella huebeneriana (Lindenb.) Dumort.</v></cell><cell r="G721" t="str"><v>Ricciella pseudofrostii Schiffn. ex Müll. Frib.</v></cell></row><row r="721"><cell r="M721" t="str"><v>BRh</v></cell><cell r="N721"><v>4</v></cell></row><row r="721"><cell r="S721"><v>19998</v></cell></row><row r="722"><cell r="A722" t="str"><v>RIIRHE</v></cell><cell r="B722" t="str"><v>Riccia rhenana</v></cell></row><row r="722"><cell r="E722" t="str"><v>Lorb.     </v></cell></row><row r="722"><cell r="M722" t="str"><v>BRh</v></cell><cell r="N722"><v>4</v></cell></row><row r="722"><cell r="S722"><v>19999</v></cell></row><row r="723"><cell r="A723" t="str"><v>RIISPX</v></cell><cell r="B723" t="str"><v>Riccia sp.</v></cell></row><row r="723"><cell r="E723" t="str"><v>L.</v></cell></row><row r="723"><cell r="M723" t="str"><v>BRh</v></cell><cell r="N723"><v>4</v></cell></row><row r="723"><cell r="S723"><v>129</v></cell></row><row r="724"><cell r="A724" t="str"><v>RIONAT</v></cell><cell r="B724" t="str"><v>Ricciocarpos natans</v></cell></row><row r="724"><cell r="E724" t="str"><v>(L.) Corda     </v></cell><cell r="F724" t="str"><v>Riccia natans L.</v></cell><cell r="G724" t="str"><v>Riccia capillata Schmidel</v></cell><cell r="H724" t="str"><v>Riccia velutina Wilson</v></cell><cell r="I724" t="str"><v>Ricciocarpos velutinus (Wilson) Steph.</v></cell></row><row r="724"><cell r="M724" t="str"><v>BRh</v></cell><cell r="N724"><v>4</v></cell></row><row r="724"><cell r="S724"><v>2</v></cell></row><row r="725"><cell r="A725" t="str"><v>RIVSPX</v></cell><cell r="B725" t="str"><v>Rivularia sp.</v></cell></row><row r="725"><cell r="E725" t="str"><v>Roth.      </v></cell></row><row r="725"><cell r="M725" t="str"><v>ALG</v></cell><cell r="N725"><v>2</v></cell></row><row r="725"><cell r="S725"><v>63</v></cell></row><row r="726"><cell r="A726" t="str"><v>RORAMP</v></cell><cell r="B726" t="str"><v>Rorippa amphibia</v></cell><cell r="C726"><v>9</v></cell><cell r="D726"><v>1</v></cell><cell r="E726" t="str"><v>(L.) Besser     </v></cell></row><row r="726"><cell r="M726" t="str"><v>PHe</v></cell><cell r="N726"><v>8</v></cell><cell r="O726" t="str"><v>HEL</v></cell><cell r="P726" t="str"><v>IBMR</v></cell><cell r="Q726" t="str"><v>DICOT</v></cell></row><row r="726"><cell r="S726"><v>1765</v></cell></row><row r="727"><cell r="A727" t="str"><v>RORANC</v></cell><cell r="B727" t="str"><v>Rorippa x anceps</v></cell></row><row r="727"><cell r="E727" t="str"><v>      </v></cell></row><row r="727"><cell r="M727" t="str"><v>PHx</v></cell><cell r="N727"><v>1</v></cell></row><row r="727"><cell r="Q727" t="str"><v>DICOT</v></cell></row><row r="727"><cell r="S727"><v>23</v></cell></row><row r="728"><cell r="A728" t="str"><v>RORARM</v></cell><cell r="B728" t="str"><v>Rorippa cf x armoracioides</v></cell></row><row r="728"><cell r="E728" t="str"><v>      </v></cell></row><row r="728"><cell r="M728" t="str"><v>PHe</v></cell><cell r="N728"><v>8</v></cell><cell r="O728" t="str"><v>HYD/HEL</v></cell></row><row r="728"><cell r="Q728" t="str"><v>DICOT</v></cell></row><row r="728"><cell r="S728"><v>24</v></cell></row><row r="729"><cell r="A729" t="str"><v>RORERY</v></cell><cell r="B729" t="str"><v>Rorippa x erythrocaulis</v></cell></row><row r="729"><cell r="E729" t="str"><v>      </v></cell></row><row r="729"><cell r="M729" t="str"><v>PHe</v></cell><cell r="N729"><v>8</v></cell><cell r="O729" t="str"><v>HYD/HEL</v></cell></row><row r="729"><cell r="Q729" t="str"><v>DICOT</v></cell></row><row r="729"><cell r="S729"><v>25</v></cell></row><row r="730"><cell r="A730" t="str"><v>RORISL</v></cell><cell r="B730" t="str"><v>Rorippa islandica</v></cell></row><row r="730"><cell r="E730" t="str"><v>(Oeder) Borbas     </v></cell></row><row r="730"><cell r="M730" t="str"><v>PHg</v></cell><cell r="N730"><v>9</v></cell><cell r="O730" t="str"><v>HYG</v></cell></row><row r="730"><cell r="Q730" t="str"><v>DICOT</v></cell></row><row r="730"><cell r="S730"><v>1766</v></cell></row><row r="731"><cell r="A731" t="str"><v>RORMIC</v></cell><cell r="B731" t="str"><v>Rorippa microphylla</v></cell></row><row r="731"><cell r="E731" t="str"><v>Boenn      </v></cell></row><row r="731"><cell r="M731" t="str"><v>PHe</v></cell><cell r="N731"><v>8</v></cell><cell r="O731" t="str"><v>HYD/HEL</v></cell></row><row r="731"><cell r="Q731" t="str"><v>DICOT</v></cell></row><row r="731"><cell r="S731"><v>21</v></cell></row><row r="732"><cell r="A732" t="str"><v>RORPAL</v></cell><cell r="B732" t="str"><v>Rorippa palustris</v></cell></row><row r="732"><cell r="E732" t="str"><v>(L.) Besser     </v></cell></row><row r="732"><cell r="M732" t="str"><v>PHx</v></cell><cell r="N732"><v>1</v></cell></row><row r="732"><cell r="Q732" t="str"><v>DICOT</v></cell></row><row r="732"><cell r="S732"><v>22</v></cell></row><row r="733"><cell r="A733" t="str"><v>RORSPX</v></cell><cell r="B733" t="str"><v>Rorippa sp.</v></cell></row><row r="733"><cell r="E733" t="str"><v>      </v></cell></row><row r="733"><cell r="M733" t="str"><v>PHe</v></cell><cell r="N733"><v>8</v></cell><cell r="O733" t="str"><v>HYD/HEL</v></cell></row><row r="733"><cell r="Q733" t="str"><v>DICOT</v></cell></row><row r="733"><cell r="S733"><v>1764</v></cell></row><row r="734"><cell r="A734" t="str"><v>RORSTE</v></cell><cell r="B734" t="str"><v>Rorippa x sterilis</v></cell></row><row r="734"><cell r="E734" t="str"><v>      </v></cell></row><row r="734"><cell r="M734" t="str"><v>PHx</v></cell><cell r="N734"><v>1</v></cell></row><row r="734"><cell r="Q734" t="str"><v>DICOT</v></cell></row><row r="734"><cell r="S734"><v>26</v></cell></row><row r="735"><cell r="A735" t="str"><v>ROTFIL</v></cell><cell r="B735" t="str"><v>Rotala filiformis</v></cell></row><row r="735"><cell r="E735" t="str"><v>      </v></cell></row><row r="735"><cell r="M735" t="str"><v>PHe</v></cell><cell r="N735"><v>8</v></cell><cell r="O735" t="str"><v>HYD/HEL</v></cell></row><row r="735"><cell r="Q735" t="str"><v>DICOT</v></cell></row><row r="735"><cell r="S735"><v>27</v></cell></row><row r="736"><cell r="A736" t="str"><v>ROTIND</v></cell><cell r="B736" t="str"><v>Rotala indica</v></cell></row><row r="736"><cell r="E736" t="str"><v>      </v></cell></row><row r="736"><cell r="M736" t="str"><v>PHe</v></cell><cell r="N736"><v>8</v></cell><cell r="O736" t="str"><v>HYD/HEL</v></cell></row><row r="736"><cell r="Q736" t="str"><v>DICOT</v></cell></row><row r="736"><cell r="S736"><v>28</v></cell></row><row r="737"><cell r="A737" t="str"><v>RUMAQU</v></cell><cell r="B737" t="str"><v>Rumex aquaticus</v></cell></row><row r="737"><cell r="E737" t="str"><v>L.      </v></cell></row><row r="737"><cell r="M737" t="str"><v>PHg</v></cell><cell r="N737"><v>9</v></cell><cell r="O737" t="str"><v>HYG</v></cell></row><row r="737"><cell r="Q737" t="str"><v>DICOT</v></cell></row><row r="737"><cell r="S737"><v>29</v></cell></row><row r="738"><cell r="A738" t="str"><v>RUMCON</v></cell><cell r="B738" t="str"><v>Rumex conglomeratus</v></cell></row><row r="738"><cell r="E738" t="str"><v>Murray      </v></cell></row><row r="738"><cell r="M738" t="str"><v>PHg</v></cell><cell r="N738"><v>9</v></cell><cell r="O738" t="str"><v>HYG</v></cell></row><row r="738"><cell r="Q738" t="str"><v>DICOT</v></cell></row><row r="738"><cell r="S738"><v>1871</v></cell></row><row r="739"><cell r="A739" t="str"><v>RUMCRI</v></cell><cell r="B739" t="str"><v>Rumex crispus</v></cell></row><row r="739"><cell r="E739" t="str"><v>L.      </v></cell></row><row r="739"><cell r="M739" t="str"><v>PHg</v></cell><cell r="N739"><v>9</v></cell><cell r="O739" t="str"><v>HYG</v></cell></row><row r="739"><cell r="Q739" t="str"><v>DICOT</v></cell></row><row r="739"><cell r="S739"><v>1872</v></cell></row><row r="740"><cell r="A740" t="str"><v>RUMHYD</v></cell><cell r="B740" t="str"><v>Rumex hydrolapathum</v></cell></row><row r="740"><cell r="E740" t="str"><v>Huds.      </v></cell></row><row r="740"><cell r="M740" t="str"><v>PHe</v></cell><cell r="N740"><v>8</v></cell><cell r="O740" t="str"><v>HEL</v></cell></row><row r="740"><cell r="Q740" t="str"><v>DICOT</v></cell></row><row r="740"><cell r="S740"><v>1873</v></cell></row><row r="741"><cell r="A741" t="str"><v>RUMOBT</v></cell><cell r="B741" t="str"><v>Rumex obtusifolius</v></cell></row><row r="741"><cell r="E741" t="str"><v>L.      </v></cell></row><row r="741"><cell r="M741" t="str"><v>PHg</v></cell><cell r="N741"><v>9</v></cell><cell r="O741" t="str"><v>HYG</v></cell></row><row r="741"><cell r="Q741" t="str"><v>DICOT</v></cell></row><row r="741"><cell r="S741"><v>1875</v></cell></row><row r="742"><cell r="A742" t="str"><v>RUMPAL</v></cell><cell r="B742" t="str"><v>Rumex palustris</v></cell></row><row r="742"><cell r="E742" t="str"><v>Sm.      </v></cell></row><row r="742"><cell r="M742" t="str"><v>PHx</v></cell><cell r="N742"><v>1</v></cell></row><row r="742"><cell r="Q742" t="str"><v>DICOT</v></cell></row><row r="742"><cell r="S742"><v>21</v></cell></row><row r="743"><cell r="A743" t="str"><v>RUMSPX</v></cell><cell r="B743" t="str"><v>Rumex sp.</v></cell></row><row r="743"><cell r="E743" t="str"><v>      </v></cell></row><row r="743"><cell r="M743" t="str"><v>PHg</v></cell><cell r="N743"><v>9</v></cell><cell r="O743" t="str"><v>HYG</v></cell></row><row r="743"><cell r="Q743" t="str"><v>DICOT</v></cell></row><row r="743"><cell r="S743"><v>187</v></cell></row><row r="744"><cell r="A744" t="str"><v>RUPCIR</v></cell><cell r="B744" t="str"><v>Ruppia cirrhosa</v></cell></row><row r="744"><cell r="E744" t="str"><v>      </v></cell></row><row r="744"><cell r="M744" t="str"><v>PHy</v></cell><cell r="N744"><v>7</v></cell><cell r="O744" t="str"><v>HYD</v></cell></row><row r="744"><cell r="Q744" t="str"><v>MONOCOT</v></cell></row><row r="744"><cell r="S744"><v>211</v></cell></row><row r="745"><cell r="A745" t="str"><v>RUPDRE</v></cell><cell r="B745" t="str"><v>Ruppia drepanensis</v></cell></row><row r="745"><cell r="E745" t="str"><v>      </v></cell></row><row r="745"><cell r="M745" t="str"><v>PHy</v></cell><cell r="N745"><v>7</v></cell><cell r="O745" t="str"><v>HYD</v></cell></row><row r="745"><cell r="Q745" t="str"><v>MONOCOT</v></cell></row><row r="745"><cell r="S745"><v>212</v></cell></row><row r="746"><cell r="A746" t="str"><v>RUPMAR</v></cell><cell r="B746" t="str"><v>Ruppia maritima</v></cell></row><row r="746"><cell r="E746" t="str"><v>      </v></cell></row><row r="746"><cell r="M746" t="str"><v>PHy</v></cell><cell r="N746"><v>7</v></cell><cell r="O746" t="str"><v>HYD</v></cell></row><row r="746"><cell r="Q746" t="str"><v>MONOCOT</v></cell></row><row r="746"><cell r="S746"><v>1666</v></cell></row><row r="747"><cell r="A747" t="str"><v>SACRAV</v></cell><cell r="B747" t="str"><v>Saccharum ravennae</v></cell></row><row r="747"><cell r="E747" t="str"><v>      </v></cell></row><row r="747"><cell r="M747" t="str"><v>PHx</v></cell><cell r="N747"><v>1</v></cell></row><row r="747"><cell r="Q747" t="str"><v>MONOCOT</v></cell></row><row r="747"><cell r="S747"><v>213</v></cell></row><row r="748"><cell r="A748" t="str"><v>SACSPO</v></cell><cell r="B748" t="str"><v>Saccharum spontaneum</v></cell></row><row r="748"><cell r="E748" t="str"><v>      </v></cell></row><row r="748"><cell r="M748" t="str"><v>PHx</v></cell><cell r="N748"><v>1</v></cell></row><row r="748"><cell r="Q748" t="str"><v>MONOCOT</v></cell></row><row r="748"><cell r="S748"><v>214</v></cell></row><row r="749"><cell r="A749" t="str"><v>SAGLAT</v></cell><cell r="B749" t="str"><v>Sagittaria latifolia</v></cell></row><row r="749"><cell r="E749" t="str"><v>      </v></cell></row><row r="749"><cell r="M749" t="str"><v>PHe</v></cell><cell r="N749"><v>8</v></cell><cell r="O749" t="str"><v>HYD/HEL</v></cell></row><row r="749"><cell r="Q749" t="str"><v>MONOCOT</v></cell></row><row r="749"><cell r="S749"><v>217</v></cell></row><row r="750"><cell r="A750" t="str"><v>SAGNAT</v></cell><cell r="B750" t="str"><v>Sagittaria natans</v></cell></row><row r="750"><cell r="E750" t="str"><v>      </v></cell></row><row r="750"><cell r="M750" t="str"><v>PHe</v></cell><cell r="N750"><v>8</v></cell><cell r="O750" t="str"><v>HYD/HEL</v></cell></row><row r="750"><cell r="Q750" t="str"><v>MONOCOT</v></cell></row><row r="750"><cell r="S750"><v>218</v></cell></row><row r="751"><cell r="A751" t="str"><v>SAGRIG</v></cell><cell r="B751" t="str"><v>Sagittaria rigida</v></cell></row><row r="751"><cell r="E751" t="str"><v>      </v></cell></row><row r="751"><cell r="M751" t="str"><v>PHe</v></cell><cell r="N751"><v>8</v></cell><cell r="O751" t="str"><v>HYD/HEL</v></cell></row><row r="751"><cell r="Q751" t="str"><v>MONOCOT</v></cell></row><row r="751"><cell r="S751"><v>219</v></cell></row><row r="752"><cell r="A752" t="str"><v>SAGSAG</v></cell><cell r="B752" t="str"><v>Sagittaria sagittifolia</v></cell><cell r="C752"><v>6</v></cell><cell r="D752"><v>2</v></cell><cell r="E752" t="str"><v>L.      </v></cell></row><row r="752"><cell r="M752" t="str"><v>PHe</v></cell><cell r="N752"><v>8</v></cell><cell r="O752" t="str"><v>HYD/HEL</v></cell><cell r="P752" t="str"><v>IBMR</v></cell><cell r="Q752" t="str"><v>MONOCOT</v></cell></row><row r="752"><cell r="S752"><v>1453</v></cell></row><row r="753"><cell r="A753" t="str"><v>SAGSUB</v></cell><cell r="B753" t="str"><v>Sagittaria subulata</v></cell></row><row r="753"><cell r="E753" t="str"><v>      </v></cell></row><row r="753"><cell r="M753" t="str"><v>PHe</v></cell><cell r="N753"><v>8</v></cell><cell r="O753" t="str"><v>HYD/HEL</v></cell></row><row r="753"><cell r="Q753" t="str"><v>MONOCOT</v></cell></row><row r="753"><cell r="S753"><v>22</v></cell></row><row r="754"><cell r="A754" t="str"><v>SAIPRO</v></cell><cell r="B754" t="str"><v>Sagina procumbens</v></cell></row><row r="754"><cell r="E754" t="str"><v>L.      </v></cell></row><row r="754"><cell r="M754" t="str"><v>PHx</v></cell><cell r="N754"><v>1</v></cell></row><row r="754"><cell r="Q754" t="str"><v>DICOT</v></cell></row><row r="754"><cell r="S754"><v>1712</v></cell></row><row r="755"><cell r="A755" t="str"><v>SALNAT</v></cell><cell r="B755" t="str"><v>Salvinia natans</v></cell></row><row r="755"><cell r="E755" t="str"><v>(L.) All.     </v></cell></row><row r="755"><cell r="M755" t="str"><v>PTE</v></cell><cell r="N755"><v>6</v></cell></row><row r="755"><cell r="S755"><v>1441</v></cell></row><row r="756"><cell r="A756" t="str"><v>SAMVAL</v></cell><cell r="B756" t="str"><v>Samolus valerandi</v></cell></row><row r="756"><cell r="E756" t="str"><v>L.      </v></cell></row><row r="756"><cell r="M756" t="str"><v>PHe</v></cell><cell r="N756"><v>8</v></cell><cell r="O756" t="str"><v>HYD/HEL</v></cell></row><row r="756"><cell r="Q756" t="str"><v>DICOT</v></cell></row><row r="756"><cell r="S756"><v>1889</v></cell></row><row r="757"><cell r="A757" t="str"><v>SAOVIT</v></cell><cell r="B757" t="str"><v>Saccogyna viticulosa</v></cell></row><row r="757"><cell r="E757" t="str"><v>(L.) Dumort.     </v></cell><cell r="F757" t="str"><v>Jungermannia viticulosa L.</v></cell></row><row r="757"><cell r="M757" t="str"><v>BRh</v></cell><cell r="N757"><v>4</v></cell></row><row r="757"><cell r="S757"><v>215</v></cell></row><row r="758"><cell r="A758" t="str"><v>SCANEM</v></cell><cell r="B758" t="str"><v>Scapania nemorea</v></cell></row><row r="758"><cell r="E758" t="str"><v>(L.) Grolle     </v></cell><cell r="F758" t="str"><v>Scapania nemorosa (L.) Dumort.</v></cell><cell r="G758" t="str"><v>Scapania joergensenii Schiffn.</v></cell><cell r="H758" t="str"><v>Jungermannia nemorea L.</v></cell><cell r="I758" t="str"><v>Martinella nemorosa (Dumort.) Lindb.</v></cell></row><row r="758"><cell r="M758" t="str"><v>BRh</v></cell><cell r="N758"><v>4</v></cell></row><row r="758"><cell r="S758"><v>19673</v></cell></row><row r="759"><cell r="A759" t="str"><v>SCAPAI</v></cell><cell r="B759" t="str"><v>Scapania paludicola</v></cell></row><row r="759"><cell r="E759" t="str"><v>Loeske & Müll. Frib.   </v></cell><cell r="F759" t="str"><v>Scapania rotundata Warnst.</v></cell><cell r="G759" t="str"><v>Martinellia paludicola (Loeske &  Müll. Frib.) C.E.O. Jensen</v></cell></row><row r="759"><cell r="M759" t="str"><v>BRh</v></cell><cell r="N759"><v>4</v></cell></row><row r="759"><cell r="S759"><v>19674</v></cell></row><row r="760"><cell r="A760" t="str"><v>SCAPAL</v></cell><cell r="B760" t="str"><v>Scapania paludosa</v></cell><cell r="C760"><v>20</v></cell><cell r="D760"><v>3</v></cell><cell r="E760" t="str"><v>(Müll. Frib.) Müll. Frib.</v></cell><cell r="F760" t="str"><v>Scapania undulata var. paludosa Müll. Frib.</v></cell><cell r="G760" t="str"><v>Martinellia paludosa (Müll. Frib.) Arnell & C.E.O. Jensen</v></cell></row><row r="760"><cell r="M760" t="str"><v>BRh</v></cell><cell r="N760"><v>4</v></cell></row><row r="760"><cell r="P760" t="str"><v>IBMR</v></cell></row><row r="760"><cell r="S760"><v>128</v></cell></row><row r="761"><cell r="A761" t="str"><v>SCASPX</v></cell><cell r="B761" t="str"><v>Scapania sp.</v></cell></row><row r="761"><cell r="E761" t="str"><v>(Dumort.) Dumort.</v></cell></row><row r="761"><cell r="M761" t="str"><v>BRh</v></cell><cell r="N761"><v>4</v></cell></row><row r="761"><cell r="S761"><v>1212</v></cell></row><row r="762"><cell r="A762" t="str"><v>SCAULI</v></cell><cell r="B762" t="str"><v>Scapania uliginosa</v></cell></row><row r="762"><cell r="E762" t="str"><v>(Sw. ex Lindenb.) Dumort.</v></cell><cell r="F762" t="str"><v>Scapania obliqua (Arnell) Schiffn.</v></cell><cell r="G762" t="str"><v>Martinellia obliqua Arnell</v></cell><cell r="H762" t="str"><v>Martinellia uliginosa (Sw. ex Lindenb.) Lindb.</v></cell><cell r="I762" t="str"><v>Jungermannia uliginosa Sw. ex Lindenb.</v></cell></row><row r="762"><cell r="M762" t="str"><v>BRh</v></cell><cell r="N762"><v>4</v></cell></row><row r="762"><cell r="S762"><v>19676</v></cell></row><row r="763"><cell r="A763" t="str"><v>SCAUND</v></cell><cell r="B763" t="str"><v>Scapania undulata</v></cell><cell r="C763"><v>17</v></cell><cell r="D763"><v>3</v></cell><cell r="E763" t="str"><v>(L.) Dumort.    </v></cell><cell r="F763" t="str"><v>Scapania dentata (Dumort.) Dumort.</v></cell><cell r="G763" t="str"><v>Scapania intermedia (Husn.) Pearson</v></cell><cell r="H763" t="str"><v>Scapania oakesii Austin</v></cell><cell r="I763" t="str"><v>Scapania resupinata (L.) Dumort.</v></cell><cell r="J763" t="str"><v>Martinellia undulata (L.) Gray</v></cell><cell r="K763" t="str"><v>Jungermannia undulata L.</v></cell></row><row r="763"><cell r="M763" t="str"><v>BRh</v></cell><cell r="N763"><v>4</v></cell></row><row r="763"><cell r="P763" t="str"><v>IBMR</v></cell></row><row r="763"><cell r="S763"><v>1213</v></cell></row><row r="764"><cell r="A764" t="str"><v>SCEPAL</v></cell><cell r="B764" t="str"><v>Scheuchzeria palustris</v></cell></row><row r="764"><cell r="E764" t="str"><v>      </v></cell></row><row r="764"><cell r="M764" t="str"><v>PHg</v></cell><cell r="N764"><v>9</v></cell><cell r="O764" t="str"><v>HYG</v></cell></row><row r="764"><cell r="Q764" t="str"><v>MONOCOT</v></cell></row><row r="764"><cell r="S764"><v>19677</v></cell></row><row r="765"><cell r="A765" t="str"><v>SCHSPX</v></cell><cell r="B765" t="str"><v>Schizomeris sp.</v></cell><cell r="C765"><v>1</v></cell><cell r="D765"><v>3</v></cell><cell r="E765" t="str"><v>Kützing      </v></cell></row><row r="765"><cell r="M765" t="str"><v>ALG</v></cell><cell r="N765"><v>2</v></cell></row><row r="765"><cell r="P765" t="str"><v>IBMR</v></cell></row><row r="765"><cell r="S765"><v>5578</v></cell></row><row r="766"><cell r="A766" t="str"><v>SCIFLU</v></cell><cell r="B766" t="str"><v>Scirpus fluitans</v></cell><cell r="C766"><v>18</v></cell><cell r="D766"><v>3</v></cell><cell r="E766" t="str"><v>L.      </v></cell><cell r="F766" t="str"><v>Eleogiton fluitans</v></cell><cell r="G766" t="str"><v>Isolepis fluitans L.</v></cell></row><row r="766"><cell r="M766" t="str"><v>PHy</v></cell><cell r="N766"><v>7</v></cell><cell r="O766" t="str"><v>HYD</v></cell><cell r="P766" t="str"><v>IBMR</v></cell><cell r="Q766" t="str"><v>MONOCOT</v></cell></row><row r="766"><cell r="S766"><v>1518</v></cell></row><row r="767"><cell r="A767" t="str"><v>SCILAC</v></cell><cell r="B767" t="str"><v>Scirpus lacustris</v></cell><cell r="C767"><v>8</v></cell><cell r="D767"><v>2</v></cell><cell r="E767" t="str"><v>L.      </v></cell><cell r="F767" t="str"><v>Schoenoplectus lacustris</v></cell></row><row r="767"><cell r="M767" t="str"><v>PHe</v></cell><cell r="N767"><v>8</v></cell><cell r="O767" t="str"><v>HYD/HEL</v></cell><cell r="P767" t="str"><v>IBMR</v></cell><cell r="Q767" t="str"><v>MONOCOT</v></cell></row><row r="767"><cell r="S767"><v>152</v></cell></row><row r="768"><cell r="A768" t="str"><v>SCIMAR</v></cell><cell r="B768" t="str"><v>Scirpus maritimus</v></cell></row><row r="768"><cell r="E768" t="str"><v>L.      </v></cell></row><row r="768"><cell r="M768" t="str"><v>PHx</v></cell><cell r="N768"><v>1</v></cell></row><row r="768"><cell r="Q768" t="str"><v>MONOCOT</v></cell></row><row r="768"><cell r="S768"><v>1522</v></cell></row><row r="769"><cell r="A769" t="str"><v>SCISPX</v></cell><cell r="B769" t="str"><v>Scirpus sp.</v></cell></row><row r="769"><cell r="E769" t="str"><v>      </v></cell></row><row r="769"><cell r="M769" t="str"><v>PHe</v></cell><cell r="N769"><v>8</v></cell><cell r="O769" t="str"><v>HYD/HEL</v></cell></row><row r="769"><cell r="Q769" t="str"><v>MONOCOT</v></cell></row><row r="769"><cell r="S769"><v>1515</v></cell></row><row r="770"><cell r="A770" t="str"><v>SCISYL</v></cell><cell r="B770" t="str"><v>Scirpus sylvaticus</v></cell><cell r="C770"><v>10</v></cell><cell r="D770"><v>2</v></cell><cell r="E770" t="str"><v>L.      </v></cell></row><row r="770"><cell r="M770" t="str"><v>PHe</v></cell><cell r="N770"><v>8</v></cell><cell r="O770" t="str"><v>HYG/HEL</v></cell><cell r="P770" t="str"><v>IBMR</v></cell><cell r="Q770" t="str"><v>MONOCOT</v></cell></row><row r="770"><cell r="S770"><v>1525</v></cell></row><row r="771"><cell r="A771" t="str"><v>SCITRI</v></cell><cell r="B771" t="str"><v>Scirpus triquetrus</v></cell></row><row r="771"><cell r="E771" t="str"><v>      </v></cell></row><row r="771"><cell r="M771" t="str"><v>PHe</v></cell><cell r="N771"><v>8</v></cell><cell r="O771" t="str"><v>HEL</v></cell></row><row r="771"><cell r="Q771" t="str"><v>MONOCOT</v></cell></row><row r="771"><cell r="S771"><v>1527</v></cell></row><row r="772"><cell r="A772" t="str"><v>SCNPUN</v></cell><cell r="B772" t="str"><v>Schoenoplectus pungens</v></cell></row><row r="772"><cell r="E772" t="str"><v>      </v></cell></row><row r="772"><cell r="M772" t="str"><v>PHe</v></cell><cell r="N772"><v>8</v></cell><cell r="O772" t="str"><v>HYD/HEL</v></cell></row><row r="772"><cell r="Q772" t="str"><v>MONOCOT</v></cell></row><row r="772"><cell r="S772"><v>1968</v></cell></row><row r="773"><cell r="A773" t="str"><v>SCNSUP</v></cell><cell r="B773" t="str"><v>Schoenoplectus supinus</v></cell></row><row r="773"><cell r="E773" t="str"><v>      </v></cell></row><row r="773"><cell r="M773" t="str"><v>PHe</v></cell><cell r="N773"><v>8</v></cell><cell r="O773" t="str"><v>HYD/HEL</v></cell></row><row r="773"><cell r="Q773" t="str"><v>MONOCOT</v></cell></row><row r="773"><cell r="S773"><v>19682</v></cell></row><row r="774"><cell r="A774" t="str"><v>SCNTAB</v></cell><cell r="B774" t="str"><v>Schoenoplectus tabernaemontani</v></cell></row><row r="774"><cell r="E774" t="str"><v>      </v></cell><cell r="F774" t="str"><v>Scirpus tabernaemontani </v></cell></row><row r="774"><cell r="M774" t="str"><v>PHe</v></cell><cell r="N774"><v>8</v></cell><cell r="O774" t="str"><v>HYD/HEL</v></cell></row><row r="774"><cell r="Q774" t="str"><v>MONOCOT</v></cell></row><row r="774"><cell r="S774"><v>29933</v></cell></row><row r="775"><cell r="A775" t="str"><v>SCOFES</v></cell><cell r="B775" t="str"><v>Scolochloa festucacea</v></cell></row><row r="775"><cell r="E775" t="str"><v>      </v></cell></row><row r="775"><cell r="M775" t="str"><v>PHx</v></cell><cell r="N775"><v>1</v></cell></row><row r="775"><cell r="Q775" t="str"><v>MONOCOT</v></cell></row><row r="775"><cell r="S775"><v>19686</v></cell></row><row r="776"><cell r="A776" t="str"><v>SCPHOL</v></cell><cell r="B776" t="str"><v>Scirpoides holoschoenus</v></cell></row><row r="776"><cell r="E776" t="str"><v>      </v></cell></row><row r="776"><cell r="M776" t="str"><v>PHe</v></cell><cell r="N776"><v>8</v></cell><cell r="O776" t="str"><v>HEL</v></cell></row><row r="776"><cell r="Q776" t="str"><v>MONOCOT</v></cell></row><row r="776"><cell r="S776" t="str"><v>Pas de cd_sandre</v></cell></row><row r="777"><cell r="A777" t="str"><v>SCRAUR</v></cell><cell r="B777" t="str"><v>Scrophularia auriculata</v></cell></row><row r="777"><cell r="E777" t="str"><v>L.      </v></cell></row><row r="777"><cell r="M777" t="str"><v>PHg</v></cell><cell r="N777"><v>9</v></cell><cell r="O777" t="str"><v>HYG/HEL</v></cell></row><row r="777"><cell r="Q777" t="str"><v>DICOT</v></cell></row><row r="777"><cell r="S777"><v>195</v></cell></row><row r="778"><cell r="A778" t="str"><v>SCRNOD</v></cell><cell r="B778" t="str"><v>Scrophularia nodosa</v></cell></row><row r="778"><cell r="E778" t="str"><v>L.      </v></cell></row><row r="778"><cell r="M778" t="str"><v>PHg</v></cell><cell r="N778"><v>9</v></cell><cell r="O778" t="str"><v>HYG/HEL</v></cell></row><row r="778"><cell r="Q778" t="str"><v>DICOT</v></cell></row><row r="778"><cell r="S778"><v>1952</v></cell></row><row r="779"><cell r="A779" t="str"><v>SCRSPX</v></cell><cell r="B779" t="str"><v>Scrophularia sp.</v></cell></row><row r="779"><cell r="E779" t="str"><v>      </v></cell></row><row r="779"><cell r="M779" t="str"><v>PHg</v></cell><cell r="N779"><v>9</v></cell><cell r="O779" t="str"><v>HYG/HEL</v></cell></row><row r="779"><cell r="Q779" t="str"><v>DICOT</v></cell></row><row r="779"><cell r="S779"><v>1949</v></cell></row><row r="780"><cell r="A780" t="str"><v>SCRUMB</v></cell><cell r="B780" t="str"><v>Scrophularia umbrosa</v></cell></row><row r="780"><cell r="E780" t="str"><v>Dum.      </v></cell></row><row r="780"><cell r="M780" t="str"><v>PHg</v></cell><cell r="N780"><v>9</v></cell><cell r="O780" t="str"><v>HYG/HEL</v></cell></row><row r="780"><cell r="Q780" t="str"><v>DICOT</v></cell></row><row r="780"><cell r="S780"><v>1953</v></cell></row><row r="781"><cell r="A781" t="str"><v>SCSAGA</v></cell><cell r="B781" t="str"><v>Schistidium agassizii</v></cell></row><row r="781"><cell r="E781" t="str"><v>Sull. & Lesq.    </v></cell><cell r="F781" t="str"><v>Grimmia agassizii (Sull. & Lesq.) Jaeg.</v></cell><cell r="G781" t="str"><v>Grimmia alpicola Hedw.</v></cell><cell r="H781" t="str"><v>Schistidium alpicola (Hedw.) Limpr.</v></cell></row><row r="781"><cell r="M781" t="str"><v>BRm</v></cell><cell r="N781"><v>5</v></cell></row><row r="781"><cell r="S781"><v>1325</v></cell></row><row r="782"><cell r="A782" t="str"><v>SCSRIV</v></cell><cell r="B782" t="str"><v>Schistidium rivulare</v></cell><cell r="C782"><v>15</v></cell><cell r="D782"><v>3</v></cell><cell r="E782" t="str"><v>(Brid.) Podp.</v></cell><cell r="F782" t="str"><v>Schistidium alpicola auct.</v></cell><cell r="G782" t="str"><v>Schistidium helveticum (Schkuhr) Deguchi</v></cell><cell r="H782" t="str"><v>Grimmia alpicola Auct.</v></cell></row><row r="782"><cell r="M782" t="str"><v>BRm</v></cell><cell r="N782"><v>5</v></cell></row><row r="782"><cell r="P782" t="str"><v>IBMR</v></cell></row><row r="782"><cell r="S782"><v>1327</v></cell></row><row r="783"><cell r="A783" t="str"><v>SCSSPX</v></cell><cell r="B783" t="str"><v>Schistidium sp.</v></cell></row><row r="783"><cell r="E783" t="str"><v>Brid.</v></cell></row><row r="783"><cell r="M783" t="str"><v>BRm</v></cell><cell r="N783"><v>5</v></cell></row><row r="783"><cell r="S783"><v>1324</v></cell></row><row r="784"><cell r="A784" t="str"><v>SCUGAL</v></cell><cell r="B784" t="str"><v>Scutellaria galericulata</v></cell></row><row r="784"><cell r="E784" t="str"><v>L.      </v></cell></row><row r="784"><cell r="M784" t="str"><v>PHg</v></cell><cell r="N784"><v>9</v></cell><cell r="O784" t="str"><v>HYG/HEL</v></cell></row><row r="784"><cell r="Q784" t="str"><v>DICOT</v></cell></row><row r="784"><cell r="S784"><v>1796</v></cell></row><row r="785"><cell r="A785" t="str"><v>SCYSPX</v></cell><cell r="B785" t="str"><v>Scytonema sp.</v></cell></row><row r="785"><cell r="E785" t="str"><v>C. Agardh      </v></cell></row><row r="785"><cell r="M785" t="str"><v>ALG</v></cell><cell r="N785"><v>2</v></cell></row><row r="785"><cell r="S785"><v>1114</v></cell></row><row r="786"><cell r="A786" t="str"><v>SCZSPX</v></cell><cell r="B786" t="str"><v>Schizothrix sp.</v></cell></row><row r="786"><cell r="E786" t="str"><v>Kützing      </v></cell></row><row r="786"><cell r="M786" t="str"><v>ALG</v></cell><cell r="N786"><v>2</v></cell></row><row r="786"><cell r="S786"><v>6436</v></cell></row><row r="787"><cell r="A787" t="str"><v>SENAQU</v></cell><cell r="B787" t="str"><v>Senecio aquaticus</v></cell></row><row r="787"><cell r="E787" t="str"><v>Hill.      </v></cell></row><row r="787"><cell r="M787" t="str"><v>PHg</v></cell><cell r="N787"><v>9</v></cell><cell r="O787" t="str"><v>HYG/HEL</v></cell></row><row r="787"><cell r="Q787" t="str"><v>DICOT</v></cell></row><row r="787"><cell r="S787"><v>175</v></cell></row><row r="788"><cell r="A788" t="str"><v>SENSPX</v></cell><cell r="B788" t="str"><v>Senecio sp.</v></cell></row><row r="788"><cell r="E788" t="str"><v>      </v></cell></row><row r="788"><cell r="M788" t="str"><v>PHg</v></cell><cell r="N788"><v>9</v></cell><cell r="O788" t="str"><v>HYG/HEL</v></cell></row><row r="788"><cell r="Q788" t="str"><v>DICOT</v></cell></row><row r="788"><cell r="S788"><v>1749</v></cell></row><row r="789"><cell r="A789" t="str"><v>SHIRIV</v></cell><cell r="B789" t="str"><v>Shinnersia rivularis</v></cell></row><row r="789"><cell r="E789" t="str"><v>      </v></cell></row><row r="789"><cell r="M789" t="str"><v>PHe</v></cell><cell r="N789"><v>8</v></cell><cell r="O789" t="str"><v>HYD/HEL</v></cell></row><row r="789"><cell r="Q789" t="str"><v>DICOT</v></cell></row><row r="789"><cell r="S789"><v>1969</v></cell></row><row r="790"><cell r="A790" t="str"><v>SIBEUR</v></cell><cell r="B790" t="str"><v>Sibthorpia europaea</v></cell></row><row r="790"><cell r="E790" t="str"><v>L.      </v></cell></row><row r="790"><cell r="M790" t="str"><v>PHx</v></cell><cell r="N790"><v>1</v></cell></row><row r="790"><cell r="Q790" t="str"><v>DICOT</v></cell></row><row r="790"><cell r="S790"><v>19691</v></cell></row><row r="791"><cell r="A791" t="str"><v>SIRSPX</v></cell><cell r="B791" t="str"><v>Sirogonium sp.</v></cell><cell r="C791"><v>12</v></cell><cell r="D791"><v>2</v></cell><cell r="E791" t="str"><v>Kützing      </v></cell></row><row r="791"><cell r="M791" t="str"><v>ALG</v></cell><cell r="N791"><v>2</v></cell></row><row r="791"><cell r="P791" t="str"><v>IBMR</v></cell></row><row r="791"><cell r="S791"><v>5292</v></cell></row><row r="792"><cell r="A792" t="str"><v>SIULAT</v></cell><cell r="B792" t="str"><v>Sium latifolium</v></cell></row><row r="792"><cell r="E792" t="str"><v>L.      </v></cell></row><row r="792"><cell r="M792" t="str"><v>PHg</v></cell><cell r="N792"><v>9</v></cell><cell r="O792" t="str"><v>HYG/HEL</v></cell></row><row r="792"><cell r="Q792" t="str"><v>DICOT</v></cell></row><row r="792"><cell r="S792"><v>1997</v></cell></row><row r="793"><cell r="A793" t="str"><v>SIUSPX</v></cell><cell r="B793" t="str"><v>Sium sp.</v></cell></row><row r="793"><cell r="E793" t="str"><v>      </v></cell></row><row r="793"><cell r="M793" t="str"><v>PHg</v></cell><cell r="N793"><v>9</v></cell><cell r="O793" t="str"><v>HYG/HEL</v></cell></row><row r="793"><cell r="Q793" t="str"><v>DICOT</v></cell></row><row r="793"><cell r="S793"><v>1995</v></cell></row><row r="794"><cell r="A794" t="str"><v>SOADUL</v></cell><cell r="B794" t="str"><v>Solanum dulcamara</v></cell></row><row r="794"><cell r="E794" t="str"><v>L.      </v></cell></row><row r="794"><cell r="M794" t="str"><v>PHg</v></cell><cell r="N794"><v>9</v></cell><cell r="O794" t="str"><v>HYG/HEL</v></cell></row><row r="794"><cell r="Q794" t="str"><v>DICOT</v></cell></row><row r="794"><cell r="S794"><v>1964</v></cell></row><row r="795"><cell r="A795" t="str"><v>SPAANE</v></cell><cell r="B795" t="str"><v>Sparganium angustifolium x emersum</v></cell></row><row r="795"><cell r="E795" t="str"><v>      </v></cell></row><row r="795"><cell r="M795" t="str"><v>PHy</v></cell><cell r="N795"><v>7</v></cell><cell r="O795" t="str"><v>HYD</v></cell></row><row r="795"><cell r="Q795" t="str"><v>MONOCOT</v></cell></row><row r="795"><cell r="S795"><v>19692</v></cell></row><row r="796"><cell r="A796" t="str"><v>SPAANG</v></cell><cell r="B796" t="str"><v>Sparganium angustifolium</v></cell><cell r="C796"><v>19</v></cell><cell r="D796"><v>3</v></cell><cell r="E796" t="str"><v>Michaux      </v></cell></row><row r="796"><cell r="M796" t="str"><v>PHy</v></cell><cell r="N796"><v>7</v></cell><cell r="O796" t="str"><v>HYD</v></cell><cell r="P796" t="str"><v>IBMR</v></cell><cell r="Q796" t="str"><v>MONOCOT</v></cell></row><row r="796"><cell r="S796"><v>1669</v></cell></row><row r="797"><cell r="A797" t="str"><v>SPAEMC</v></cell><cell r="B797" t="str"><v>Sparganium emersum fo. brevifolium</v></cell><cell r="C797"><v>13</v></cell><cell r="D797"><v>2</v></cell><cell r="E797" t="str"><v>Rehmann      </v></cell></row><row r="797"><cell r="M797" t="str"><v>PHy</v></cell><cell r="N797"><v>7</v></cell><cell r="O797" t="str"><v>HYD</v></cell><cell r="P797" t="str"><v>IBMR</v></cell><cell r="Q797" t="str"><v>MONOCOT</v></cell></row><row r="797"><cell r="S797"><v>19694</v></cell></row><row r="798"><cell r="A798" t="str"><v>SPAEML</v></cell><cell r="B798" t="str"><v>Sparganium emersum fo. longifolium</v></cell><cell r="C798"><v>7</v></cell><cell r="D798"><v>1</v></cell><cell r="E798" t="str"><v>Rehmann      </v></cell></row><row r="798"><cell r="M798" t="str"><v>PHy</v></cell><cell r="N798"><v>7</v></cell><cell r="O798" t="str"><v>HYD</v></cell><cell r="P798" t="str"><v>IBMR</v></cell><cell r="Q798" t="str"><v>MONOCOT</v></cell></row><row r="798"><cell r="S798"><v>19695</v></cell></row><row r="799"><cell r="A799" t="str"><v>SPAERE</v></cell><cell r="B799" t="str"><v>Sparganium erectum</v></cell><cell r="C799"><v>10</v></cell><cell r="D799"><v>1</v></cell><cell r="E799" t="str"><v>L.      </v></cell></row><row r="799"><cell r="M799" t="str"><v>PHe</v></cell><cell r="N799"><v>8</v></cell><cell r="O799" t="str"><v>HYD/HEL</v></cell><cell r="P799" t="str"><v>IBMR</v></cell><cell r="Q799" t="str"><v>MONOCOT</v></cell></row><row r="799"><cell r="S799"><v>1671</v></cell></row><row r="800"><cell r="A800" t="str"><v>SPAERR</v></cell><cell r="B800" t="str"><v>Sparganium erectum subsp. erectum</v></cell><cell r="C800"><v>10</v></cell><cell r="D800"><v>1</v></cell><cell r="E800" t="str"><v>      </v></cell></row><row r="800"><cell r="M800" t="str"><v>PHe</v></cell><cell r="N800"><v>8</v></cell><cell r="O800" t="str"><v>HYD/HEL</v></cell></row><row r="800"><cell r="Q800" t="str"><v>MONOCOT</v></cell></row><row r="800"><cell r="S800"><v>19696</v></cell></row><row r="801"><cell r="A801" t="str"><v>SPAGLO</v></cell><cell r="B801" t="str"><v>Sparganium glomeratum</v></cell></row><row r="801"><cell r="E801" t="str"><v>      </v></cell></row><row r="801"><cell r="M801" t="str"><v>PHx</v></cell><cell r="N801"><v>1</v></cell></row><row r="801"><cell r="Q801" t="str"><v>MONOCOT</v></cell></row><row r="801"><cell r="S801"><v>197</v></cell></row><row r="802"><cell r="A802" t="str"><v>SPAGRA</v></cell><cell r="B802" t="str"><v>Sparganium gramineum</v></cell></row><row r="802"><cell r="E802" t="str"><v>      </v></cell></row><row r="802"><cell r="M802" t="str"><v>PHx</v></cell><cell r="N802"><v>1</v></cell></row><row r="802"><cell r="Q802" t="str"><v>MONOCOT</v></cell></row><row r="802"><cell r="S802"><v>1971</v></cell></row><row r="803"><cell r="A803" t="str"><v>SPAHYP</v></cell><cell r="B803" t="str"><v>Sparganium hyperboreum</v></cell></row><row r="803"><cell r="E803" t="str"><v>      </v></cell></row><row r="803"><cell r="M803" t="str"><v>PHx</v></cell><cell r="N803"><v>1</v></cell></row><row r="803"><cell r="Q803" t="str"><v>MONOCOT</v></cell></row><row r="803"><cell r="S803"><v>1972</v></cell></row><row r="804"><cell r="A804" t="str"><v>SPAMIC</v></cell><cell r="B804" t="str"><v>Sparganium erectum subsp. microcarpum</v></cell><cell r="C804"><v>10</v></cell><cell r="D804"><v>1</v></cell><cell r="E804" t="str"><v>      </v></cell></row><row r="804"><cell r="M804" t="str"><v>PHe</v></cell><cell r="N804"><v>8</v></cell><cell r="O804" t="str"><v>HYD/HEL</v></cell></row><row r="804"><cell r="Q804" t="str"><v>MONOCOT</v></cell></row><row r="804"><cell r="S804"><v>19697</v></cell></row><row r="805"><cell r="A805" t="str"><v>SPAMIN</v></cell><cell r="B805" t="str"><v>Sparganium minimum</v></cell><cell r="C805"><v>15</v></cell><cell r="D805"><v>3</v></cell><cell r="E805" t="str"><v>Wallr      </v></cell></row><row r="805"><cell r="M805" t="str"><v>PHy</v></cell><cell r="N805"><v>7</v></cell><cell r="O805" t="str"><v>HYD</v></cell><cell r="P805" t="str"><v>IBMR</v></cell><cell r="Q805" t="str"><v>MONOCOT</v></cell></row><row r="805"><cell r="S805"><v>1672</v></cell></row><row r="806"><cell r="A806" t="str"><v>SPANAT</v></cell><cell r="B806" t="str"><v>Sparganium natans</v></cell></row><row r="806"><cell r="E806" t="str"><v>L.      </v></cell></row><row r="806"><cell r="M806" t="str"><v>PHx</v></cell><cell r="N806"><v>1</v></cell></row><row r="806"><cell r="Q806" t="str"><v>MONOCOT</v></cell></row><row r="806"><cell r="S806"><v>1973</v></cell></row><row r="807"><cell r="A807" t="str"><v>SPANEG</v></cell><cell r="B807" t="str"><v>Sparganium erectum subsp. neglectum</v></cell><cell r="C807"><v>10</v></cell><cell r="D807"><v>1</v></cell><cell r="E807" t="str"><v>      </v></cell></row><row r="807"><cell r="M807" t="str"><v>PHe</v></cell><cell r="N807"><v>8</v></cell><cell r="O807" t="str"><v>HYD/HEL</v></cell></row><row r="807"><cell r="Q807" t="str"><v>MONOCOT</v></cell></row><row r="807"><cell r="S807"><v>19698</v></cell></row><row r="808"><cell r="A808" t="str"><v>SPAOOC</v></cell><cell r="B808" t="str"><v>Sparganium erectum subsp. oocarpum</v></cell><cell r="C808"><v>10</v></cell><cell r="D808"><v>1</v></cell><cell r="E808" t="str"><v>      </v></cell></row><row r="808"><cell r="M808" t="str"><v>PHe</v></cell><cell r="N808"><v>8</v></cell><cell r="O808" t="str"><v>HYD/HEL</v></cell></row><row r="808"><cell r="Q808" t="str"><v>MONOCOT</v></cell></row><row r="808"><cell r="S808"><v>19699</v></cell></row><row r="809"><cell r="A809" t="str"><v>SPASPX</v></cell><cell r="B809" t="str"><v>Sparganium sp.</v></cell></row><row r="809"><cell r="E809" t="str"><v>      </v></cell></row><row r="809"><cell r="M809" t="str"><v>PHy</v></cell><cell r="N809"><v>7</v></cell></row><row r="809"><cell r="Q809" t="str"><v>MONOCOT</v></cell></row><row r="809"><cell r="S809"><v>1668</v></cell></row><row r="810"><cell r="A810" t="str"><v>SPESPX</v></cell><cell r="B810" t="str"><v>Sphaerocystis sp.</v></cell></row><row r="810"><cell r="E810" t="str"><v>Chodat      </v></cell></row><row r="810"><cell r="M810" t="str"><v>ALG</v></cell><cell r="N810"><v>2</v></cell></row><row r="810"><cell r="S810"><v>5878</v></cell></row><row r="811"><cell r="A811" t="str"><v>SPHANG</v></cell><cell r="B811" t="str"><v>Sphagnum angustifolium</v></cell></row><row r="811"><cell r="E811" t="str"><v>(C. Jens. ex Russ.) C. Jens. </v></cell><cell r="F811" t="str"><v>Sphagnum parvifolium (Warnst.) Warnst.</v></cell><cell r="G811" t="str"><v>Sphagnum recurvum var. tenue Klinggr.</v></cell></row><row r="811"><cell r="M811" t="str"><v>BRm</v></cell><cell r="N811"><v>5</v></cell></row><row r="811"><cell r="S811"><v>1975</v></cell></row><row r="812"><cell r="A812" t="str"><v>SPHCAP</v></cell><cell r="B812" t="str"><v>Sphagnum capillifolium</v></cell></row><row r="812"><cell r="E812" t="str"><v>(Ehrh.) Hedw.     </v></cell><cell r="F812" t="str"><v>Sphagnum acutifolium Ehrh. ex Schrad.</v></cell><cell r="G812" t="str"><v>Sphagnum capillaceum (Weiss) Schrank</v></cell><cell r="H812" t="str"><v>Sphagnum nemoreum auct.</v></cell><cell r="I812" t="str"><v>Sphagnum subtile (Russ.) Warnst.</v></cell></row><row r="812"><cell r="M812" t="str"><v>BRm</v></cell><cell r="N812"><v>5</v></cell></row><row r="812"><cell r="S812"><v>1976</v></cell></row><row r="813"><cell r="A813" t="str"><v>SPHDEN</v></cell><cell r="B813" t="str"><v>Sphagnum denticulatum</v></cell><cell r="C813"><v>20</v></cell><cell r="D813"><v>3</v></cell><cell r="E813" t="str"><v>Brid.      </v></cell><cell r="F813" t="str"><v>Sphagnum gr. inundatum</v></cell><cell r="G813" t="str"><v>Sphagnum lescurii Sull.</v></cell><cell r="H813" t="str"><v>Sphagnum auriculatum Schimp.</v></cell><cell r="I813" t="str"><v>Sphagnum rufescens (Nees & Hornsch.) Warnst.</v></cell></row><row r="813"><cell r="M813" t="str"><v>BRm</v></cell><cell r="N813"><v>5</v></cell></row><row r="813"><cell r="P813" t="str"><v>IBMR</v></cell></row><row r="813"><cell r="S813"><v>127</v></cell></row><row r="814"><cell r="A814" t="str"><v>SPHFAL</v></cell><cell r="B814" t="str"><v>Sphagnum fallax</v></cell></row><row r="814"><cell r="E814" t="str"><v>(Klinggr.) Klinggr.   </v></cell><cell r="F814" t="str"><v>Sphagnum apiculatum Lindb.</v></cell><cell r="G814" t="str"><v>Sphagnum recurvum var. mucronatum Russ.</v></cell></row><row r="814"><cell r="M814" t="str"><v>BRm</v></cell><cell r="N814"><v>5</v></cell></row><row r="814"><cell r="S814"><v>1977</v></cell></row><row r="815"><cell r="A815" t="str"><v>SPHFIM</v></cell><cell r="B815" t="str"><v>Sphagnum fimbriatum</v></cell></row><row r="815"><cell r="E815" t="str"><v>Wils.      </v></cell></row><row r="815"><cell r="M815" t="str"><v>BRm</v></cell><cell r="N815"><v>5</v></cell></row><row r="815"><cell r="S815"><v>1978</v></cell></row><row r="816"><cell r="A816" t="str"><v>SPHFLE</v></cell><cell r="B816" t="str"><v>Sphagnum flexuosum</v></cell></row><row r="816"><cell r="E816" t="str"><v>Dozy & Molk.    </v></cell><cell r="F816" t="str"><v>Sphagnum amblyphyllum (Russ.) Zick.</v></cell><cell r="G816" t="str"><v>Sphagnum recurvum var. majus (Angstr. ex Warnst.) Warnst.</v></cell></row><row r="816"><cell r="M816" t="str"><v>BRm</v></cell><cell r="N816"><v>5</v></cell></row><row r="816"><cell r="S816"><v>1979</v></cell></row><row r="817"><cell r="A817" t="str"><v>SPHPAL</v></cell><cell r="B817" t="str"><v>Sphagnum palustre</v></cell><cell r="C817"><v>20</v></cell><cell r="D817"><v>3</v></cell><cell r="E817" t="str"><v>L.      </v></cell></row><row r="817"><cell r="M817" t="str"><v>BRm</v></cell><cell r="N817"><v>5</v></cell></row><row r="817"><cell r="P817" t="str"><v>IBMR</v></cell></row><row r="817"><cell r="S817"><v>1377</v></cell></row><row r="818"><cell r="A818" t="str"><v>SPHPAP</v></cell><cell r="B818" t="str"><v>Sphagnum papillosum var. laeve</v></cell></row><row r="818"><cell r="E818" t="str"><v>Warnst.</v></cell><cell r="F818" t="str"><v>Sphagnum hakkodense Warnst. & Card. var. laeve</v></cell></row><row r="818"><cell r="M818" t="str"><v>BRm</v></cell><cell r="N818"><v>5</v></cell></row><row r="818"><cell r="S818"><v>1971</v></cell></row><row r="819"><cell r="A819" t="str"><v>SPHSPX</v></cell><cell r="B819" t="str"><v>Sphagnum sp.</v></cell></row><row r="819"><cell r="E819" t="str"><v>L.      </v></cell></row><row r="819"><cell r="M819" t="str"><v>BRm</v></cell><cell r="N819"><v>5</v></cell></row><row r="819"><cell r="S819"><v>1374</v></cell></row><row r="820"><cell r="A820" t="str"><v>SPHSUB</v></cell><cell r="B820" t="str"><v>Sphagnum subsecundum</v></cell></row><row r="820"><cell r="E820" t="str"><v>Nees      </v></cell></row><row r="820"><cell r="M820" t="str"><v>BRm</v></cell><cell r="N820"><v>5</v></cell></row><row r="820"><cell r="S820"><v>19711</v></cell></row><row r="821"><cell r="A821" t="str"><v>SPISPX</v></cell><cell r="B821" t="str"><v>Spirogyra sp.</v></cell><cell r="C821"><v>10</v></cell><cell r="D821"><v>1</v></cell><cell r="E821" t="str"><v>Link      </v></cell></row><row r="821"><cell r="M821" t="str"><v>ALG</v></cell><cell r="N821"><v>2</v></cell></row><row r="821"><cell r="P821" t="str"><v>IBMR</v></cell></row><row r="821"><cell r="S821"><v>1147</v></cell></row><row r="822"><cell r="A822" t="str"><v>SPRPOL</v></cell><cell r="B822" t="str"><v>Spirodela polyrhiza</v></cell><cell r="C822"><v>6</v></cell><cell r="D822"><v>2</v></cell><cell r="E822" t="str"><v>(L.) Schleiden     </v></cell></row><row r="822"><cell r="M822" t="str"><v>PHy</v></cell><cell r="N822"><v>7</v></cell><cell r="O822" t="str"><v>HYD</v></cell><cell r="P822" t="str"><v>IBMR</v></cell><cell r="Q822" t="str"><v>MONOCOT</v></cell></row><row r="822"><cell r="S822"><v>163</v></cell></row><row r="823"><cell r="A823" t="str"><v>SPTSPX</v></cell><cell r="B823" t="str"><v>Sphaerotilus sp.</v></cell><cell r="C823"><v>0</v></cell><cell r="D823"><v>3</v></cell><cell r="E823" t="str"><v>      </v></cell></row><row r="823"><cell r="M823" t="str"><v>HET</v></cell><cell r="N823"><v>1</v></cell></row><row r="823"><cell r="P823" t="str"><v>IBMR</v></cell></row><row r="823"><cell r="S823"><v>193</v></cell></row><row r="824"><cell r="A824" t="str"><v>SPUSPX</v></cell><cell r="B824" t="str"><v>Spirulina sp.</v></cell></row><row r="824"><cell r="E824" t="str"><v>(Turpin) Gomont</v></cell></row><row r="824"><cell r="M824" t="str"><v>ALG</v></cell><cell r="N824"><v>2</v></cell></row><row r="824"><cell r="S824"><v>119</v></cell></row><row r="825"><cell r="A825" t="str"><v>STAPAL</v></cell><cell r="B825" t="str"><v>Stachys palustris</v></cell></row><row r="825"><cell r="E825" t="str"><v>L.      </v></cell></row><row r="825"><cell r="M825" t="str"><v>PHe</v></cell><cell r="N825"><v>8</v></cell><cell r="O825" t="str"><v>HEL</v></cell></row><row r="825"><cell r="Q825" t="str"><v>DICOT</v></cell></row><row r="825"><cell r="S825"><v>1799</v></cell></row><row r="826"><cell r="A826" t="str"><v>STASYL</v></cell><cell r="B826" t="str"><v>Stachys sylvatica</v></cell></row><row r="826"><cell r="E826" t="str"><v>L.      </v></cell></row><row r="826"><cell r="M826" t="str"><v>PHg</v></cell><cell r="N826"><v>9</v></cell><cell r="O826" t="str"><v>HYG</v></cell></row><row r="826"><cell r="Q826" t="str"><v>DICOT</v></cell></row><row r="826"><cell r="S826"><v>19712</v></cell></row><row r="827"><cell r="A827" t="str"><v>STEPAL</v></cell><cell r="B827" t="str"><v>Stellaria palustris</v></cell></row><row r="827"><cell r="E827" t="str"><v>      </v></cell></row><row r="827"><cell r="M827" t="str"><v>PHx</v></cell><cell r="N827"><v>1</v></cell></row><row r="827"><cell r="Q827" t="str"><v>DICOT</v></cell></row><row r="827"><cell r="S827"><v>19714</v></cell></row><row r="828"><cell r="A828" t="str"><v>STEULI</v></cell><cell r="B828" t="str"><v>Stellaria uliginosa</v></cell></row><row r="828"><cell r="E828" t="str"><v>      </v></cell></row><row r="828"><cell r="M828" t="str"><v>PHg</v></cell><cell r="N828"><v>9</v></cell><cell r="O828" t="str"><v>HYG/HEL</v></cell></row><row r="828"><cell r="Q828" t="str"><v>DICOT</v></cell></row><row r="828"><cell r="S828"><v>29927</v></cell></row><row r="829"><cell r="A829" t="str"><v>STISPX</v></cell><cell r="B829" t="str"><v>Stigeoclonium sp.</v></cell><cell r="C829"><v>13</v></cell><cell r="D829"><v>2</v></cell><cell r="E829" t="str"><v>Kützing      </v></cell><cell r="F829" t="str"><v>Myxonema Fries</v></cell><cell r="G829" t="str"><v>Caespitella Vischer</v></cell></row><row r="829"><cell r="M829" t="str"><v>ALG</v></cell><cell r="N829"><v>2</v></cell></row><row r="829"><cell r="P829" t="str"><v>IBMR</v></cell></row><row r="829"><cell r="S829"><v>1119</v></cell></row><row r="830"><cell r="A830" t="str"><v>STITEN</v></cell><cell r="B830" t="str"><v>Stigeoclonium tenue</v></cell><cell r="C830"><v>1</v></cell><cell r="D830"><v>3</v></cell><cell r="E830" t="str"><v>Kützing      </v></cell><cell r="F830" t="str"><v>Stigeoclonium uniforme (C.Agardh) Rabenh.</v></cell></row><row r="830"><cell r="M830" t="str"><v>ALG</v></cell><cell r="N830"><v>2</v></cell></row><row r="830"><cell r="P830" t="str"><v>IBMR</v></cell></row><row r="830"><cell r="S830"><v>5583</v></cell></row><row r="831"><cell r="A831" t="str"><v>STRALO</v></cell><cell r="B831" t="str"><v>Stratiotes aloides</v></cell></row><row r="831"><cell r="E831" t="str"><v>L.      </v></cell></row><row r="831"><cell r="M831" t="str"><v>PHy</v></cell><cell r="N831"><v>7</v></cell><cell r="O831" t="str"><v>HYD</v></cell></row><row r="831"><cell r="Q831" t="str"><v>MONOCOT</v></cell></row><row r="831"><cell r="S831"><v>1596</v></cell></row><row r="832"><cell r="A832" t="str"><v>SUBAQU</v></cell><cell r="B832" t="str"><v>Subuluria aquatica</v></cell></row><row r="832"><cell r="E832" t="str"><v>      </v></cell></row><row r="832"><cell r="M832" t="str"><v>PHy</v></cell><cell r="N832"><v>7</v></cell><cell r="O832" t="str"><v>HYD</v></cell></row><row r="832"><cell r="Q832" t="str"><v>DICOT</v></cell></row><row r="832"><cell r="S832"><v>19716</v></cell></row><row r="833"><cell r="A833" t="str"><v>SYMOFF</v></cell><cell r="B833" t="str"><v>Symphytum officinale</v></cell></row><row r="833"><cell r="E833" t="str"><v>L.      </v></cell></row><row r="833"><cell r="M833" t="str"><v>PHg</v></cell><cell r="N833"><v>9</v></cell><cell r="O833" t="str"><v>HYG</v></cell></row><row r="833"><cell r="Q833" t="str"><v>DICOT</v></cell></row><row r="833"><cell r="S833"><v>1694</v></cell></row><row r="834"><cell r="A834" t="str"><v>TETSPX</v></cell><cell r="B834" t="str"><v>Tetraspora sp.</v></cell><cell r="C834"><v>12</v></cell><cell r="D834"><v>1</v></cell><cell r="E834" t="str"><v>Link      </v></cell></row><row r="834"><cell r="M834" t="str"><v>ALG</v></cell><cell r="N834"><v>2</v></cell></row><row r="834"><cell r="P834" t="str"><v>IBMR</v></cell></row><row r="834"><cell r="S834"><v>1138</v></cell></row><row r="835"><cell r="A835" t="str"><v>TEUSCO</v></cell><cell r="B835" t="str"><v>Teucrium scordium</v></cell></row><row r="835"><cell r="E835" t="str"><v>L.      </v></cell></row><row r="835"><cell r="M835" t="str"><v>PHg</v></cell><cell r="N835"><v>9</v></cell><cell r="O835" t="str"><v>HYG</v></cell></row><row r="835"><cell r="Q835" t="str"><v>DICOT</v></cell></row><row r="835"><cell r="S835"><v>181</v></cell></row><row r="836"><cell r="A836" t="str"><v>THAALO</v></cell><cell r="B836" t="str"><v>Thamnobryum alopecurum</v></cell><cell r="C836"><v>15</v></cell><cell r="D836"><v>2</v></cell><cell r="E836" t="str"><v>(Hedw.) Gang.</v></cell><cell r="F836" t="str"><v>Thamnium alopecurum (Hedw.) B., S. & G.</v></cell><cell r="G836" t="str"><v>Thamnium mediterraneum (Bott.) G. Roth</v></cell></row><row r="836"><cell r="M836" t="str"><v>BRm</v></cell><cell r="N836"><v>5</v></cell></row><row r="836"><cell r="P836" t="str"><v>IBMR</v></cell></row><row r="836"><cell r="S836"><v>1344</v></cell></row><row r="837"><cell r="A837" t="str"><v>THEPAL</v></cell><cell r="B837" t="str"><v>Thelypteris palustris</v></cell></row><row r="837"><cell r="E837" t="str"><v>      </v></cell></row><row r="837"><cell r="M837" t="str"><v>PTE</v></cell><cell r="N837"><v>6</v></cell></row><row r="837"><cell r="S837"><v>1435</v></cell></row><row r="838"><cell r="A838" t="str"><v>THLFLA</v></cell><cell r="B838" t="str"><v>Thalictrum flavum</v></cell></row><row r="838"><cell r="E838" t="str"><v>L.      </v></cell></row><row r="838"><cell r="M838" t="str"><v>PHg</v></cell><cell r="N838"><v>9</v></cell><cell r="O838" t="str"><v>HYG</v></cell></row><row r="838"><cell r="Q838" t="str"><v>DICOT</v></cell></row><row r="838"><cell r="S838"><v>19717</v></cell></row><row r="839"><cell r="A839" t="str"><v>THOSPX</v></cell><cell r="B839" t="str"><v>Thorea sp.</v></cell><cell r="C839"><v>14</v></cell><cell r="D839"><v>3</v></cell><cell r="E839" t="str"><v>(Thore) Desv.</v></cell><cell r="F839" t="str"><v>Thorea ramosissima</v></cell><cell r="G839" t="str"><v>Conferva hispida  Thore</v></cell><cell r="H839" t="str"><v>Thorea andina Lagerh. et K.Möbius</v></cell></row><row r="839"><cell r="M839" t="str"><v>ALG</v></cell><cell r="N839"><v>2</v></cell></row><row r="839"><cell r="P839" t="str"><v>IBMR</v></cell></row><row r="839"><cell r="S839"><v>685</v></cell></row><row r="840"><cell r="A840" t="str"><v>THRVER</v></cell><cell r="B840" t="str"><v>Thorella verticillatinundata</v></cell></row><row r="840"><cell r="E840" t="str"><v>      </v></cell></row><row r="840"><cell r="M840" t="str"><v>PHe</v></cell><cell r="N840"><v>8</v></cell><cell r="O840" t="str"><v>HYD/HEL</v></cell></row><row r="840"><cell r="Q840" t="str"><v>DICOT</v></cell></row><row r="840"><cell r="S840"><v>19718</v></cell></row><row r="841"><cell r="A841" t="str"><v>TOLGLO</v></cell><cell r="B841" t="str"><v>Tolypella glomerata</v></cell><cell r="C841"><v>12</v></cell><cell r="D841"><v>2</v></cell><cell r="E841" t="str"><v>(Desv.) Leonh.</v></cell><cell r="F841" t="str"><v>Chara glomerata Desv.</v></cell></row><row r="841"><cell r="M841" t="str"><v>ALG</v></cell><cell r="N841"><v>2</v></cell></row><row r="841"><cell r="P841" t="str"><v>IBMR</v></cell></row><row r="841"><cell r="S841"><v>5275</v></cell></row><row r="842"><cell r="A842" t="str"><v>TOLINT</v></cell><cell r="B842" t="str"><v>Tolypella intricata</v></cell></row><row r="842"><cell r="E842" t="str"><v>(Trentep. ex Roth.) Leonh.</v></cell><cell r="F842" t="str"><v>Chara intricata Trentep. ex Roth</v></cell></row><row r="842"><cell r="M842" t="str"><v>ALG</v></cell><cell r="N842"><v>2</v></cell></row><row r="842"><cell r="S842"><v>5276</v></cell></row><row r="843"><cell r="A843" t="str"><v>TOLPRO</v></cell><cell r="B843" t="str"><v>Tolypella prolifera</v></cell><cell r="C843"><v>15</v></cell><cell r="D843"><v>3</v></cell><cell r="E843" t="str"><v>(Ziz ex A.Braun) Leonh.</v></cell><cell r="F843" t="str"><v>Chara prolifera Ziz  ex A.Braun</v></cell></row><row r="843"><cell r="M843" t="str"><v>ALG</v></cell><cell r="N843"><v>2</v></cell></row><row r="843"><cell r="P843" t="str"><v>IBMR</v></cell></row><row r="843"><cell r="S843"><v>5277</v></cell></row><row r="844"><cell r="A844" t="str"><v>TOLSPX</v></cell><cell r="B844" t="str"><v>Tolypella sp.</v></cell></row><row r="844"><cell r="E844" t="str"><v>(A.Braun) A.Braun</v></cell></row><row r="844"><cell r="M844" t="str"><v>ALG</v></cell><cell r="N844"><v>2</v></cell></row><row r="844"><cell r="S844"><v>5274</v></cell></row><row r="845"><cell r="A845" t="str"><v>TORLAT</v></cell><cell r="B845" t="str"><v>Tortula latifolia</v></cell></row><row r="845"><cell r="E845" t="str"><v>Bruch ex Hartm.   </v></cell><cell r="F845" t="str"><v>Syntrichia latifolia (Bruch ex Hartm.) Hüb.</v></cell></row><row r="845"><cell r="M845" t="str"><v>BRm</v></cell><cell r="N845"><v>5</v></cell></row><row r="845"><cell r="S845"><v>1369</v></cell></row><row r="846"><cell r="A846" t="str"><v>TOYSPX</v></cell><cell r="B846" t="str"><v>Tolypothrix sp.</v></cell></row><row r="846"><cell r="E846" t="str"><v>Kützing      </v></cell></row><row r="846"><cell r="M846" t="str"><v>ALG</v></cell><cell r="N846"><v>2</v></cell></row><row r="846"><cell r="S846"><v>634</v></cell></row><row r="847"><cell r="A847" t="str"><v>TRANAT</v></cell><cell r="B847" t="str"><v>Trapa natans</v></cell><cell r="C847"><v>10</v></cell><cell r="D847"><v>3</v></cell><cell r="E847" t="str"><v>L.      </v></cell></row><row r="847"><cell r="M847" t="str"><v>PHy</v></cell><cell r="N847"><v>7</v></cell><cell r="O847" t="str"><v>HYD</v></cell><cell r="P847" t="str"><v>IBMR</v></cell><cell r="Q847" t="str"><v>DICOT</v></cell></row><row r="847"><cell r="S847"><v>1968</v></cell></row><row r="848"><cell r="A848" t="str"><v>TRCTOM</v></cell><cell r="B848" t="str"><v>Trichocolea tomentella</v></cell></row><row r="848"><cell r="E848" t="str"><v>(Ehrh.) Dumort.     </v></cell><cell r="F848" t="str"><v>Jungermannia tomentella Ehrh.</v></cell></row><row r="848"><cell r="M848" t="str"><v>BRh</v></cell><cell r="N848"><v>4</v></cell></row><row r="848"><cell r="S848"><v>1216</v></cell></row><row r="849"><cell r="A849" t="str"><v>TRISPX</v></cell><cell r="B849" t="str"><v>Tribonema sp.</v></cell><cell r="C849"><v>11</v></cell><cell r="D849"><v>2</v></cell><cell r="E849" t="str"><v>Derbès & Solier    </v></cell></row><row r="849"><cell r="M849" t="str"><v>ALG</v></cell><cell r="N849"><v>2</v></cell></row><row r="849"><cell r="P849" t="str"><v>IBMR</v></cell></row><row r="849"><cell r="S849"><v>1167</v></cell></row><row r="850"><cell r="A850" t="str"><v>TYPANG</v></cell><cell r="B850" t="str"><v>Typha angustifolia</v></cell><cell r="C850"><v>6</v></cell><cell r="D850"><v>2</v></cell><cell r="E850" t="str"><v>L.      </v></cell></row><row r="850"><cell r="M850" t="str"><v>PHe</v></cell><cell r="N850"><v>8</v></cell><cell r="O850" t="str"><v>HEL</v></cell><cell r="P850" t="str"><v>IBMR</v></cell><cell r="Q850" t="str"><v>MONOCOT</v></cell></row><row r="850"><cell r="S850"><v>1675</v></cell></row><row r="851"><cell r="A851" t="str"><v>TYPDOM</v></cell><cell r="B851" t="str"><v>Typha domingensis</v></cell></row><row r="851"><cell r="E851" t="str"><v>      </v></cell></row><row r="851"><cell r="M851" t="str"><v>PHe</v></cell><cell r="N851"><v>8</v></cell><cell r="O851" t="str"><v>HEL</v></cell></row><row r="851"><cell r="Q851" t="str"><v>MONOCOT</v></cell></row><row r="851"><cell r="S851"><v>19723</v></cell></row><row r="852"><cell r="A852" t="str"><v>TYPLAT</v></cell><cell r="B852" t="str"><v>Typha latifolia</v></cell><cell r="C852"><v>8</v></cell><cell r="D852"><v>1</v></cell><cell r="E852" t="str"><v>L.      </v></cell></row><row r="852"><cell r="M852" t="str"><v>PHe</v></cell><cell r="N852"><v>8</v></cell><cell r="O852" t="str"><v>HEL</v></cell><cell r="P852" t="str"><v>IBMR</v></cell><cell r="Q852" t="str"><v>MONOCOT</v></cell></row><row r="852"><cell r="S852"><v>1676</v></cell></row><row r="853"><cell r="A853" t="str"><v>TYPLAX</v></cell><cell r="B853" t="str"><v>Typha laxmannii</v></cell></row><row r="853"><cell r="E853" t="str"><v>      </v></cell></row><row r="853"><cell r="M853" t="str"><v>PHe</v></cell><cell r="N853"><v>8</v></cell><cell r="O853" t="str"><v>HEL</v></cell></row><row r="853"><cell r="Q853" t="str"><v>MONOCOT</v></cell></row><row r="853"><cell r="S853"><v>1677</v></cell></row><row r="854"><cell r="A854" t="str"><v>TYPMIN</v></cell><cell r="B854" t="str"><v>Typha minima</v></cell></row><row r="854"><cell r="E854" t="str"><v>Funk      </v></cell></row><row r="854"><cell r="M854" t="str"><v>PHe</v></cell><cell r="N854"><v>8</v></cell><cell r="O854" t="str"><v>HEL</v></cell></row><row r="854"><cell r="Q854" t="str"><v>MONOCOT</v></cell></row><row r="854"><cell r="S854"><v>1678</v></cell></row><row r="855"><cell r="A855" t="str"><v>TYPSHU</v></cell><cell r="B855" t="str"><v>Typha shuttleworthii</v></cell></row><row r="855"><cell r="E855" t="str"><v>      </v></cell></row><row r="855"><cell r="M855" t="str"><v>PHe</v></cell><cell r="N855"><v>8</v></cell><cell r="O855" t="str"><v>HEL</v></cell></row><row r="855"><cell r="Q855" t="str"><v>MONOCOT</v></cell></row><row r="855"><cell r="S855"><v>19724</v></cell></row><row r="856"><cell r="A856" t="str"><v>TYPSPX</v></cell><cell r="B856" t="str"><v>Typha sp.</v></cell></row><row r="856"><cell r="E856" t="str"><v>      </v></cell></row><row r="856"><cell r="M856" t="str"><v>PHe</v></cell><cell r="N856"><v>8</v></cell><cell r="O856" t="str"><v>HEL</v></cell></row><row r="856"><cell r="Q856" t="str"><v>MONOCOT</v></cell></row><row r="856"><cell r="S856"><v>1674</v></cell></row><row r="857"><cell r="A857" t="str"><v>ULOSPX</v></cell><cell r="B857" t="str"><v>Ulothrix sp.</v></cell><cell r="C857"><v>10</v></cell><cell r="D857"><v>1</v></cell><cell r="E857" t="str"><v>Kützing      </v></cell><cell r="F857" t="str"><v>Personiella F.E.Fritsch et M.F.Rich</v></cell></row><row r="857"><cell r="M857" t="str"><v>ALG</v></cell><cell r="N857"><v>2</v></cell></row><row r="857"><cell r="P857" t="str"><v>IBMR</v></cell></row><row r="857"><cell r="S857"><v>1142</v></cell></row><row r="858"><cell r="A858" t="str"><v>URTDIO</v></cell><cell r="B858" t="str"><v>Urtica dioica</v></cell></row><row r="858"><cell r="E858" t="str"><v>L.      </v></cell></row><row r="858"><cell r="M858" t="str"><v>PHg</v></cell><cell r="N858"><v>9</v></cell><cell r="O858" t="str"><v>HYG</v></cell></row><row r="858"><cell r="Q858" t="str"><v>DICOT</v></cell></row><row r="858"><cell r="S858"><v>2</v></cell></row><row r="859"><cell r="A859" t="str"><v>UTRAUS</v></cell><cell r="B859" t="str"><v>Utricularia australis</v></cell></row><row r="859"><cell r="E859" t="str"><v>      </v></cell></row><row r="859"><cell r="M859" t="str"><v>PHy</v></cell><cell r="N859"><v>7</v></cell><cell r="O859" t="str"><v>HYD</v></cell></row><row r="859"><cell r="Q859" t="str"><v>DICOT</v></cell></row><row r="859"><cell r="S859"><v>19726</v></cell></row><row r="860"><cell r="A860" t="str"><v>UTRBRE</v></cell><cell r="B860" t="str"><v>Utricularia bremii</v></cell></row><row r="860"><cell r="E860" t="str"><v>Herr ex Kölliker    </v></cell></row><row r="860"><cell r="M860" t="str"><v>PHy</v></cell><cell r="N860"><v>7</v></cell><cell r="O860" t="str"><v>HYD</v></cell></row><row r="860"><cell r="Q860" t="str"><v>DICOT</v></cell></row><row r="860"><cell r="S860"><v>19727</v></cell></row><row r="861"><cell r="A861" t="str"><v>UTRGIB</v></cell><cell r="B861" t="str"><v>Utricularia gibba</v></cell></row><row r="861"><cell r="E861" t="str"><v>      </v></cell></row><row r="861"><cell r="M861" t="str"><v>PHy</v></cell><cell r="N861"><v>7</v></cell><cell r="O861" t="str"><v>HYD</v></cell></row><row r="861"><cell r="Q861" t="str"><v>DICOT</v></cell></row><row r="861"><cell r="S861"><v>19728</v></cell></row><row r="862"><cell r="A862" t="str"><v>UTRINT</v></cell><cell r="B862" t="str"><v>Utricularia intermedia</v></cell></row><row r="862"><cell r="E862" t="str"><v>Hayne      </v></cell></row><row r="862"><cell r="M862" t="str"><v>PHy</v></cell><cell r="N862"><v>7</v></cell><cell r="O862" t="str"><v>HYD</v></cell></row><row r="862"><cell r="Q862" t="str"><v>DICOT</v></cell></row><row r="862"><cell r="S862"><v>19729</v></cell></row><row r="863"><cell r="A863" t="str"><v>UTRMIN</v></cell><cell r="B863" t="str"><v>Utricularia minor</v></cell></row><row r="863"><cell r="E863" t="str"><v>L.      </v></cell></row><row r="863"><cell r="M863" t="str"><v>PHy</v></cell><cell r="N863"><v>7</v></cell><cell r="O863" t="str"><v>HYD</v></cell></row><row r="863"><cell r="Q863" t="str"><v>DICOT</v></cell></row><row r="863"><cell r="S863"><v>1973</v></cell></row><row r="864"><cell r="A864" t="str"><v>UTROCH</v></cell><cell r="B864" t="str"><v>Utricularia ochroleuca</v></cell></row><row r="864"><cell r="E864" t="str"><v>R. Hartman     </v></cell></row><row r="864"><cell r="M864" t="str"><v>PHy</v></cell><cell r="N864"><v>7</v></cell><cell r="O864" t="str"><v>HYD</v></cell></row><row r="864"><cell r="Q864" t="str"><v>DICOT</v></cell></row><row r="864"><cell r="S864"><v>19731</v></cell></row><row r="865"><cell r="A865" t="str"><v>UTRSPX</v></cell><cell r="B865" t="str"><v>Utricularia sp.</v></cell></row><row r="865"><cell r="E865" t="str"><v>      </v></cell></row><row r="865"><cell r="M865" t="str"><v>PHy</v></cell><cell r="N865"><v>7</v></cell><cell r="O865" t="str"><v>HYD</v></cell></row><row r="865"><cell r="Q865" t="str"><v>DICOT</v></cell></row><row r="865"><cell r="S865"><v>1818</v></cell></row><row r="866"><cell r="A866" t="str"><v>UTRSTY</v></cell><cell r="B866" t="str"><v>Utricularia stygia</v></cell></row><row r="866"><cell r="E866" t="str"><v>      </v></cell></row><row r="866"><cell r="M866" t="str"><v>PHy</v></cell><cell r="N866"><v>7</v></cell><cell r="O866" t="str"><v>HYD</v></cell></row><row r="866"><cell r="Q866" t="str"><v>DICOT</v></cell></row><row r="866"><cell r="S866"><v>19732</v></cell></row><row r="867"><cell r="A867" t="str"><v>UTRVUL</v></cell><cell r="B867" t="str"><v>Utricularia vulgaris</v></cell></row><row r="867"><cell r="E867" t="str"><v>L.      </v></cell></row><row r="867"><cell r="M867" t="str"><v>PHy</v></cell><cell r="N867"><v>7</v></cell><cell r="O867" t="str"><v>HYD</v></cell></row><row r="867"><cell r="Q867" t="str"><v>DICOT</v></cell></row><row r="867"><cell r="S867"><v>1819</v></cell></row><row r="868"><cell r="A868" t="str"><v>VAEOFF</v></cell><cell r="B868" t="str"><v>Valerina officinalis</v></cell></row><row r="868"><cell r="E868" t="str"><v>L.      </v></cell></row><row r="868"><cell r="M868" t="str"><v>PHg</v></cell><cell r="N868"><v>9</v></cell><cell r="O868" t="str"><v>HYG</v></cell></row><row r="868"><cell r="Q868" t="str"><v>DICOT</v></cell></row><row r="868"><cell r="S868"><v>23</v></cell></row><row r="869"><cell r="A869" t="str"><v>VALSPI</v></cell><cell r="B869" t="str"><v>Vallisneria spiralis</v></cell><cell r="C869"><v>8</v></cell><cell r="D869"><v>2</v></cell><cell r="E869" t="str"><v>L.      </v></cell></row><row r="869"><cell r="M869" t="str"><v>PHy</v></cell><cell r="N869"><v>7</v></cell><cell r="O869" t="str"><v>HYD</v></cell><cell r="P869" t="str"><v>IBMR</v></cell><cell r="Q869" t="str"><v>MONOCOT</v></cell></row><row r="869"><cell r="S869"><v>1598</v></cell></row><row r="870"><cell r="A870" t="str"><v>VAUSPX</v></cell><cell r="B870" t="str"><v>Vaucheria sp.</v></cell><cell r="C870"><v>4</v></cell><cell r="D870"><v>1</v></cell><cell r="E870" t="str"><v>de Candolle     </v></cell></row><row r="870"><cell r="M870" t="str"><v>ALG</v></cell><cell r="N870"><v>2</v></cell></row><row r="870"><cell r="P870" t="str"><v>IBMR</v></cell></row><row r="870"><cell r="S870"><v>6193</v></cell></row><row r="871"><cell r="A871" t="str"><v>VERANA</v></cell><cell r="B871" t="str"><v>Veronica anagallis-aquatica</v></cell><cell r="C871"><v>11</v></cell><cell r="D871"><v>2</v></cell><cell r="E871" t="str"><v>L.      </v></cell></row><row r="871"><cell r="M871" t="str"><v>PHe</v></cell><cell r="N871"><v>8</v></cell><cell r="O871" t="str"><v>HYD/HEL</v></cell><cell r="P871" t="str"><v>IBMR</v></cell><cell r="Q871" t="str"><v>DICOT</v></cell></row><row r="871"><cell r="S871"><v>1955</v></cell></row><row r="872"><cell r="A872" t="str"><v>VERANO</v></cell><cell r="B872" t="str"><v>Veronica anagalloides</v></cell></row><row r="872"><cell r="E872" t="str"><v>Guss      </v></cell></row><row r="872"><cell r="M872" t="str"><v>PHg</v></cell><cell r="N872"><v>9</v></cell><cell r="O872" t="str"><v>HYG/HEL</v></cell></row><row r="872"><cell r="Q872" t="str"><v>DICOT</v></cell></row><row r="872"><cell r="S872"><v>1956</v></cell></row><row r="873"><cell r="A873" t="str"><v>VERBEC</v></cell><cell r="B873" t="str"><v>Veronica beccabunga</v></cell><cell r="C873"><v>10</v></cell><cell r="D873"><v>1</v></cell><cell r="E873" t="str"><v>L.      </v></cell></row><row r="873"><cell r="M873" t="str"><v>PHe</v></cell><cell r="N873"><v>8</v></cell><cell r="O873" t="str"><v>HEL</v></cell><cell r="P873" t="str"><v>IBMR</v></cell><cell r="Q873" t="str"><v>DICOT</v></cell></row><row r="873"><cell r="S873"><v>1957</v></cell></row><row r="874"><cell r="A874" t="str"><v>VERCAT</v></cell><cell r="B874" t="str"><v>Veronica catenata</v></cell><cell r="C874"><v>11</v></cell><cell r="D874"><v>2</v></cell><cell r="E874" t="str"><v>Pennel      </v></cell></row><row r="874"><cell r="M874" t="str"><v>PHe</v></cell><cell r="N874"><v>8</v></cell><cell r="O874" t="str"><v>HYD/HEL</v></cell><cell r="P874" t="str"><v>IBMR</v></cell><cell r="Q874" t="str"><v>DICOT</v></cell></row><row r="874"><cell r="S874"><v>1958</v></cell></row><row r="875"><cell r="A875" t="str"><v>VERFIL</v></cell><cell r="B875" t="str"><v>Veronica filiformis</v></cell></row><row r="875"><cell r="E875" t="str"><v>Sm.      </v></cell></row><row r="875"><cell r="M875" t="str"><v>PHx</v></cell><cell r="N875"><v>1</v></cell></row><row r="875"><cell r="Q875" t="str"><v>DICOT</v></cell></row><row r="875"><cell r="S875"><v>19734</v></cell></row><row r="876"><cell r="A876" t="str"><v>VERLAC</v></cell><cell r="B876" t="str"><v>Veronica x lackschewitzii</v></cell></row><row r="876"><cell r="E876" t="str"><v>      </v></cell></row><row r="876"><cell r="M876" t="str"><v>PHx</v></cell><cell r="N876"><v>1</v></cell></row><row r="876"><cell r="Q876" t="str"><v>DICOT</v></cell></row><row r="876"><cell r="S876"><v>19736</v></cell></row><row r="877"><cell r="A877" t="str"><v>VERSCU</v></cell><cell r="B877" t="str"><v>Veronica scutellata</v></cell></row><row r="877"><cell r="E877" t="str"><v>L.      </v></cell></row><row r="877"><cell r="M877" t="str"><v>PHg</v></cell><cell r="N877"><v>9</v></cell><cell r="O877" t="str"><v>HYG</v></cell></row><row r="877"><cell r="Q877" t="str"><v>DICOT</v></cell></row><row r="877"><cell r="S877"><v>1959</v></cell></row><row r="878"><cell r="A878" t="str"><v>VERSPX</v></cell><cell r="B878" t="str"><v>Veronica sp.</v></cell></row><row r="878"><cell r="E878" t="str"><v>      </v></cell></row><row r="878"><cell r="M878" t="str"><v>PHg</v></cell><cell r="N878"><v>9</v></cell><cell r="O878" t="str"><v>HYG</v></cell></row><row r="878"><cell r="Q878" t="str"><v>DICOT</v></cell></row><row r="878"><cell r="S878"><v>1954</v></cell></row><row r="879"><cell r="A879" t="str"><v>VIOPAL</v></cell><cell r="B879" t="str"><v>Viola palustris</v></cell></row><row r="879"><cell r="E879" t="str"><v>      </v></cell></row><row r="879"><cell r="M879" t="str"><v>PHg</v></cell><cell r="N879"><v>9</v></cell><cell r="O879" t="str"><v>HYG</v></cell></row><row r="879"><cell r="Q879" t="str"><v>DICOT</v></cell></row><row r="879"><cell r="S879"><v>27</v></cell></row><row r="880"><cell r="A880" t="str"><v>VIOSPX</v></cell><cell r="B880" t="str"><v>Viola sp.</v></cell></row><row r="880"><cell r="E880" t="str"><v>      </v></cell></row><row r="880"><cell r="M880" t="str"><v>PHg</v></cell><cell r="N880"><v>9</v></cell><cell r="O880" t="str"><v>HYG</v></cell></row><row r="880"><cell r="Q880" t="str"><v>DICOT</v></cell></row><row r="880"><cell r="S880"><v>26</v></cell></row><row r="881"><cell r="A881" t="str"><v>WOLARH</v></cell><cell r="B881" t="str"><v>Wolffia arhiza</v></cell><cell r="C881"><v>6</v></cell><cell r="D881"><v>2</v></cell><cell r="E881" t="str"><v>(L.) Horkel & Wimmer   </v></cell></row><row r="881"><cell r="M881" t="str"><v>PHy</v></cell><cell r="N881"><v>7</v></cell><cell r="O881" t="str"><v>HYD</v></cell><cell r="P881" t="str"><v>IBMR</v></cell><cell r="Q881" t="str"><v>MONOCOT</v></cell></row><row r="881"><cell r="S881"><v>1632</v></cell></row><row r="882"><cell r="A882" t="str"><v>ZANCON</v></cell><cell r="B882" t="str"><v>Zannichellia contorta</v></cell></row><row r="882"><cell r="E882" t="str"><v>      </v></cell></row><row r="882"><cell r="M882" t="str"><v>PHy</v></cell><cell r="N882"><v>7</v></cell><cell r="O882" t="str"><v>HYD</v></cell></row><row r="882"><cell r="Q882" t="str"><v>MONOCOT</v></cell></row><row r="882"><cell r="S882"><v>1974</v></cell></row><row r="883"><cell r="A883" t="str"><v>ZANMAJ</v></cell><cell r="B883" t="str"><v>Zannichellia major</v></cell></row><row r="883"><cell r="E883" t="str"><v>      </v></cell></row><row r="883"><cell r="M883" t="str"><v>PHy</v></cell><cell r="N883"><v>7</v></cell><cell r="O883" t="str"><v>HYD</v></cell></row><row r="883"><cell r="Q883" t="str"><v>MONOCOT</v></cell></row><row r="883"><cell r="S883"><v>19741</v></cell></row><row r="884"><cell r="A884" t="str"><v>ZANOBT</v></cell><cell r="B884" t="str"><v>Zannichellia obtusifolia</v></cell></row><row r="884"><cell r="E884" t="str"><v>      </v></cell></row><row r="884"><cell r="M884" t="str"><v>PHy</v></cell><cell r="N884"><v>7</v></cell><cell r="O884" t="str"><v>HYD</v></cell></row><row r="884"><cell r="Q884" t="str"><v>MONOCOT</v></cell></row><row r="884"><cell r="S884"><v>19742</v></cell></row><row r="885"><cell r="A885" t="str"><v>ZANPAE</v></cell><cell r="B885" t="str"><v>Zannichellia palustris subsp. pedicellata</v></cell><cell r="C885"><v>5</v></cell><cell r="D885"><v>1</v></cell><cell r="E885" t="str"><v>(Wahlenb. & Rosen)    </v></cell></row><row r="885"><cell r="M885" t="str"><v>PHy</v></cell><cell r="N885"><v>7</v></cell><cell r="O885" t="str"><v>HYD</v></cell></row><row r="885"><cell r="Q885" t="str"><v>MONOCOT</v></cell></row><row r="885"><cell r="S885"><v>19743</v></cell></row><row r="886"><cell r="A886" t="str"><v>ZANPAL</v></cell><cell r="B886" t="str"><v>Zannichellia palustris</v></cell><cell r="C886"><v>5</v></cell><cell r="D886"><v>1</v></cell><cell r="E886" t="str"><v>L.      </v></cell></row><row r="886"><cell r="M886" t="str"><v>PHy</v></cell><cell r="N886"><v>7</v></cell><cell r="O886" t="str"><v>HYD</v></cell><cell r="P886" t="str"><v>IBMR</v></cell><cell r="Q886" t="str"><v>MONOCOT</v></cell></row><row r="886"><cell r="S886"><v>1681</v></cell></row><row r="887"><cell r="A887" t="str"><v>ZANPED</v></cell><cell r="B887" t="str"><v>Zannichellia pedunculata</v></cell></row><row r="887"><cell r="E887" t="str"><v>Reich.      </v></cell></row><row r="887"><cell r="M887" t="str"><v>PHy</v></cell><cell r="N887"><v>7</v></cell><cell r="O887" t="str"><v>HYD</v></cell></row><row r="887"><cell r="Q887" t="str"><v>MONOCOT</v></cell></row><row r="887"><cell r="S887"><v>19744</v></cell></row><row r="888"><cell r="A888" t="str"><v>ZANPEL</v></cell><cell r="B888" t="str"><v>Zannichellia peltata</v></cell></row><row r="888"><cell r="E888" t="str"><v>      </v></cell></row><row r="888"><cell r="M888" t="str"><v>PHy</v></cell><cell r="N888"><v>7</v></cell><cell r="O888" t="str"><v>HYD</v></cell></row><row r="888"><cell r="Q888" t="str"><v>MONOCOT</v></cell></row><row r="888"><cell r="S888"><v>19745</v></cell></row><row r="889"><cell r="A889" t="str"><v>ZANSPX</v></cell><cell r="B889" t="str"><v>Zannichellia sp.</v></cell></row><row r="889"><cell r="E889" t="str"><v>      </v></cell></row><row r="889"><cell r="M889" t="str"><v>PHy</v></cell><cell r="N889"><v>7</v></cell><cell r="O889" t="str"><v>HYD</v></cell></row><row r="889"><cell r="Q889" t="str"><v>MONOCOT</v></cell></row><row r="889"><cell r="S889"><v>168</v></cell></row><row r="890"><cell r="A890" t="str"><v>ZIZAQU</v></cell><cell r="B890" t="str"><v>Zizania aquatica</v></cell></row><row r="890"><cell r="E890" t="str"><v>      </v></cell></row><row r="890"><cell r="M890" t="str"><v>PHy</v></cell><cell r="N890"><v>7</v></cell><cell r="O890" t="str"><v>HYD</v></cell></row><row r="890"><cell r="Q890" t="str"><v>MONOCOT</v></cell></row><row r="890"><cell r="S890"><v>19746</v></cell></row><row r="891"><cell r="A891" t="str"><v>ZIZLAT</v></cell><cell r="B891" t="str"><v>Zizania latifolia</v></cell></row><row r="891"><cell r="E891" t="str"><v>      </v></cell></row><row r="891"><cell r="M891" t="str"><v>PHy</v></cell><cell r="N891"><v>7</v></cell><cell r="O891" t="str"><v>HYD</v></cell></row><row r="891"><cell r="Q891" t="str"><v>MONOCOT</v></cell></row><row r="891"><cell r="S891"><v>19747</v></cell></row><row r="892"><cell r="A892" t="str"><v>ZYGSPX</v></cell><cell r="B892" t="str"><v>Zygnema sp.</v></cell><cell r="C892"><v>13</v></cell><cell r="D892"><v>3</v></cell><cell r="E892" t="str"><v>C. Agardh     </v></cell></row><row r="892"><cell r="M892" t="str"><v>ALG</v></cell><cell r="N892"><v>2</v></cell></row><row r="892"><cell r="P892" t="str"><v>IBMR</v></cell></row><row r="892"><cell r="S892"><v>1148</v></cell></row></sheetData><sheetData sheetId="2"></sheetData><sheetData sheetId="3"></sheetData><sheetData sheetId="4"></sheetData><sheetData sheetId="5"></sheetData><sheetData sheetId="6"></sheetData><sheetData sheetId="7"></sheetData><sheetData sheetId="8"></sheetData><sheetData sheetId="9"></sheetData><sheetData sheetId="10"></sheetData></sheetDataSet></externalBook>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tabColor rgb="FFFFCC00"/>
    <pageSetUpPr fitToPage="false"/>
  </sheetPr>
  <dimension ref="A1:BC94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41796875" defaultRowHeight="12.75" zeroHeight="false" outlineLevelRow="0" outlineLevelCol="0"/>
  <cols>
    <col collapsed="false" customWidth="true" hidden="false" outlineLevel="0" max="1" min="1" style="1" width="18.56"/>
    <col collapsed="false" customWidth="true" hidden="false" outlineLevel="0" max="2" min="2" style="1" width="9.7"/>
    <col collapsed="false" customWidth="true" hidden="false" outlineLevel="0" max="3" min="3" style="1" width="9.41"/>
    <col collapsed="false" customWidth="true" hidden="true" outlineLevel="0" max="4" min="4" style="1" width="9.41"/>
    <col collapsed="false" customWidth="true" hidden="true" outlineLevel="0" max="5" min="5" style="1" width="8.99"/>
    <col collapsed="false" customWidth="true" hidden="false" outlineLevel="0" max="6" min="6" style="1" width="7.14"/>
    <col collapsed="false" customWidth="true" hidden="false" outlineLevel="0" max="7" min="7" style="1" width="5.56"/>
    <col collapsed="false" customWidth="true" hidden="true" outlineLevel="0" max="8" min="8" style="2" width="3.14"/>
    <col collapsed="false" customWidth="true" hidden="false" outlineLevel="0" max="9" min="9" style="1" width="4.28"/>
    <col collapsed="false" customWidth="true" hidden="false" outlineLevel="0" max="10" min="10" style="1" width="3.56"/>
    <col collapsed="false" customWidth="true" hidden="false" outlineLevel="0" max="11" min="11" style="1" width="8.99"/>
    <col collapsed="false" customWidth="true" hidden="false" outlineLevel="0" max="12" min="12" style="1" width="6.28"/>
    <col collapsed="false" customWidth="true" hidden="false" outlineLevel="0" max="13" min="13" style="1" width="8.7"/>
    <col collapsed="false" customWidth="true" hidden="false" outlineLevel="0" max="14" min="14" style="1" width="8.85"/>
    <col collapsed="false" customWidth="true" hidden="false" outlineLevel="0" max="15" min="15" style="1" width="10.99"/>
    <col collapsed="false" customWidth="true" hidden="false" outlineLevel="0" max="16" min="16" style="2" width="13.85"/>
    <col collapsed="false" customWidth="true" hidden="true" outlineLevel="0" max="18" min="17" style="2" width="8.7"/>
    <col collapsed="false" customWidth="true" hidden="true" outlineLevel="0" max="19" min="19" style="2" width="6.99"/>
    <col collapsed="false" customWidth="true" hidden="true" outlineLevel="0" max="20" min="20" style="2" width="4.85"/>
    <col collapsed="false" customWidth="true" hidden="true" outlineLevel="0" max="21" min="21" style="2" width="17.42"/>
    <col collapsed="false" customWidth="true" hidden="true" outlineLevel="0" max="22" min="22" style="2" width="40.7"/>
    <col collapsed="false" customWidth="true" hidden="false" outlineLevel="0" max="23" min="23" style="1" width="25.41"/>
    <col collapsed="false" customWidth="true" hidden="false" outlineLevel="0" max="24" min="24" style="1" width="26.13"/>
    <col collapsed="false" customWidth="false" hidden="true" outlineLevel="0" max="25" min="25" style="1" width="11.42"/>
    <col collapsed="false" customWidth="true" hidden="true" outlineLevel="0" max="26" min="26" style="1" width="8.14"/>
    <col collapsed="false" customWidth="true" hidden="false" outlineLevel="0" max="27" min="27" style="2" width="6.28"/>
    <col collapsed="false" customWidth="true" hidden="false" outlineLevel="0" max="28" min="28" style="1" width="34.13"/>
    <col collapsed="false" customWidth="true" hidden="false" outlineLevel="0" max="29" min="29" style="1" width="25.28"/>
    <col collapsed="false" customWidth="false" hidden="false" outlineLevel="0" max="257" min="30" style="1" width="11.42"/>
  </cols>
  <sheetData>
    <row r="1" customFormat="false" ht="15.75" hidden="false" customHeight="false" outlineLevel="0" collapsed="false">
      <c r="A1" s="3" t="s">
        <v>0</v>
      </c>
      <c r="B1" s="4"/>
      <c r="C1" s="4"/>
      <c r="D1" s="5"/>
      <c r="E1" s="5"/>
      <c r="F1" s="4"/>
      <c r="G1" s="6"/>
      <c r="H1" s="7"/>
      <c r="I1" s="4"/>
      <c r="J1" s="4"/>
      <c r="K1" s="4"/>
      <c r="L1" s="4"/>
      <c r="M1" s="4"/>
      <c r="N1" s="4"/>
      <c r="O1" s="8" t="s">
        <v>1</v>
      </c>
      <c r="P1" s="9"/>
      <c r="Q1" s="10"/>
      <c r="R1" s="10"/>
      <c r="S1" s="10"/>
      <c r="T1" s="10"/>
      <c r="U1" s="10"/>
      <c r="V1" s="10"/>
      <c r="W1" s="11"/>
      <c r="X1" s="12"/>
    </row>
    <row r="2" customFormat="false" ht="12.75" hidden="false" customHeight="false" outlineLevel="0" collapsed="false">
      <c r="A2" s="13" t="s">
        <v>2</v>
      </c>
      <c r="B2" s="14"/>
      <c r="C2" s="15" t="s">
        <v>3</v>
      </c>
      <c r="D2" s="10"/>
      <c r="E2" s="16"/>
      <c r="F2" s="17"/>
      <c r="G2" s="17"/>
      <c r="H2" s="18"/>
      <c r="I2" s="17"/>
      <c r="J2" s="17"/>
      <c r="K2" s="17"/>
      <c r="L2" s="19"/>
      <c r="M2" s="20"/>
      <c r="N2" s="20"/>
      <c r="O2" s="21" t="s">
        <v>4</v>
      </c>
      <c r="P2" s="9"/>
      <c r="Q2" s="10"/>
      <c r="R2" s="10"/>
      <c r="S2" s="10"/>
      <c r="T2" s="10"/>
      <c r="U2" s="10"/>
      <c r="V2" s="10"/>
      <c r="W2" s="22"/>
      <c r="X2" s="23"/>
    </row>
    <row r="3" customFormat="false" ht="13.5" hidden="false" customHeight="false" outlineLevel="0" collapsed="false">
      <c r="A3" s="13" t="s">
        <v>5</v>
      </c>
      <c r="B3" s="14"/>
      <c r="C3" s="13" t="s">
        <v>6</v>
      </c>
      <c r="D3" s="24"/>
      <c r="E3" s="24"/>
      <c r="F3" s="25"/>
      <c r="G3" s="25"/>
      <c r="H3" s="26"/>
      <c r="I3" s="27"/>
      <c r="J3" s="26"/>
      <c r="K3" s="28" t="s">
        <v>7</v>
      </c>
      <c r="L3" s="29"/>
      <c r="M3" s="30" t="s">
        <v>8</v>
      </c>
      <c r="N3" s="31"/>
      <c r="O3" s="31"/>
      <c r="P3" s="32"/>
      <c r="Q3" s="10"/>
      <c r="R3" s="10"/>
      <c r="S3" s="10"/>
      <c r="T3" s="10"/>
      <c r="U3" s="10"/>
      <c r="V3" s="10"/>
      <c r="W3" s="22"/>
      <c r="X3" s="23"/>
    </row>
    <row r="4" customFormat="false" ht="13.5" hidden="false" customHeight="false" outlineLevel="0" collapsed="false">
      <c r="A4" s="33" t="n">
        <v>41080</v>
      </c>
      <c r="B4" s="34"/>
      <c r="C4" s="35"/>
      <c r="D4" s="36"/>
      <c r="E4" s="36"/>
      <c r="F4" s="35"/>
      <c r="G4" s="35"/>
      <c r="H4" s="36"/>
      <c r="I4" s="37" t="s">
        <v>9</v>
      </c>
      <c r="J4" s="38"/>
      <c r="K4" s="38"/>
      <c r="L4" s="39"/>
      <c r="M4" s="39"/>
      <c r="N4" s="40" t="s">
        <v>10</v>
      </c>
      <c r="O4" s="39"/>
      <c r="P4" s="41"/>
      <c r="Q4" s="10"/>
      <c r="R4" s="10"/>
      <c r="S4" s="10"/>
      <c r="T4" s="10"/>
      <c r="U4" s="10"/>
      <c r="V4" s="10"/>
      <c r="W4" s="22"/>
      <c r="X4" s="42"/>
    </row>
    <row r="5" customFormat="false" ht="14.25" hidden="false" customHeight="true" outlineLevel="0" collapsed="false">
      <c r="A5" s="43" t="s">
        <v>11</v>
      </c>
      <c r="B5" s="44" t="s">
        <v>12</v>
      </c>
      <c r="C5" s="45" t="s">
        <v>13</v>
      </c>
      <c r="D5" s="46"/>
      <c r="E5" s="46"/>
      <c r="F5" s="47" t="s">
        <v>14</v>
      </c>
      <c r="G5" s="48"/>
      <c r="H5" s="46"/>
      <c r="I5" s="49"/>
      <c r="J5" s="50"/>
      <c r="K5" s="51" t="s">
        <v>15</v>
      </c>
      <c r="L5" s="52" t="n">
        <v>12.9230769230769</v>
      </c>
      <c r="M5" s="53"/>
      <c r="N5" s="54"/>
      <c r="O5" s="55" t="n">
        <v>11.4</v>
      </c>
      <c r="P5" s="56"/>
      <c r="Q5" s="10"/>
      <c r="R5" s="10"/>
      <c r="S5" s="10"/>
      <c r="T5" s="10"/>
      <c r="U5" s="10"/>
      <c r="V5" s="10"/>
      <c r="W5" s="22"/>
      <c r="X5" s="42"/>
    </row>
    <row r="6" customFormat="false" ht="13.5" hidden="false" customHeight="false" outlineLevel="0" collapsed="false">
      <c r="A6" s="43" t="s">
        <v>16</v>
      </c>
      <c r="B6" s="57" t="s">
        <v>17</v>
      </c>
      <c r="C6" s="57" t="s">
        <v>18</v>
      </c>
      <c r="D6" s="46"/>
      <c r="E6" s="46"/>
      <c r="F6" s="47"/>
      <c r="G6" s="48"/>
      <c r="H6" s="46"/>
      <c r="I6" s="58" t="s">
        <v>19</v>
      </c>
      <c r="J6" s="59"/>
      <c r="K6" s="60"/>
      <c r="L6" s="61" t="s">
        <v>20</v>
      </c>
      <c r="M6" s="62"/>
      <c r="N6" s="63" t="s">
        <v>21</v>
      </c>
      <c r="O6" s="63"/>
      <c r="P6" s="64"/>
      <c r="Q6" s="10"/>
      <c r="R6" s="10"/>
      <c r="S6" s="10"/>
      <c r="T6" s="10"/>
      <c r="U6" s="10"/>
      <c r="V6" s="10"/>
      <c r="W6" s="22"/>
      <c r="X6" s="23"/>
    </row>
    <row r="7" customFormat="false" ht="12.75" hidden="false" customHeight="false" outlineLevel="0" collapsed="false">
      <c r="A7" s="65" t="s">
        <v>22</v>
      </c>
      <c r="B7" s="66" t="n">
        <v>85</v>
      </c>
      <c r="C7" s="67" t="n">
        <v>15</v>
      </c>
      <c r="D7" s="68"/>
      <c r="E7" s="68"/>
      <c r="F7" s="69" t="n">
        <f aca="false">IF((OR((B7+C7=100),(B7+C7=0))),B7+C7,"ATTENTION")</f>
        <v>100</v>
      </c>
      <c r="G7" s="70"/>
      <c r="H7" s="68"/>
      <c r="I7" s="71"/>
      <c r="J7" s="72"/>
      <c r="K7" s="73"/>
      <c r="L7" s="74"/>
      <c r="M7" s="75"/>
      <c r="N7" s="76" t="s">
        <v>23</v>
      </c>
      <c r="O7" s="76" t="s">
        <v>24</v>
      </c>
      <c r="P7" s="77"/>
      <c r="Q7" s="10"/>
      <c r="R7" s="10"/>
      <c r="S7" s="10"/>
      <c r="T7" s="10"/>
      <c r="U7" s="10"/>
      <c r="V7" s="10"/>
      <c r="W7" s="22"/>
      <c r="X7" s="23"/>
    </row>
    <row r="8" customFormat="false" ht="12.75" hidden="false" customHeight="false" outlineLevel="0" collapsed="false">
      <c r="A8" s="78" t="s">
        <v>25</v>
      </c>
      <c r="B8" s="78"/>
      <c r="C8" s="78"/>
      <c r="D8" s="68"/>
      <c r="E8" s="68"/>
      <c r="F8" s="79" t="s">
        <v>26</v>
      </c>
      <c r="G8" s="80"/>
      <c r="H8" s="81"/>
      <c r="I8" s="71"/>
      <c r="J8" s="72"/>
      <c r="K8" s="73"/>
      <c r="L8" s="74"/>
      <c r="M8" s="82" t="s">
        <v>27</v>
      </c>
      <c r="N8" s="83" t="n">
        <f aca="false">AVERAGE(I23:I82)</f>
        <v>12.5</v>
      </c>
      <c r="O8" s="83" t="n">
        <f aca="false">AVERAGE(J23:J82)</f>
        <v>2.16666666666667</v>
      </c>
      <c r="P8" s="84"/>
      <c r="Q8" s="10"/>
      <c r="R8" s="10"/>
      <c r="S8" s="10"/>
      <c r="T8" s="10"/>
      <c r="U8" s="10"/>
      <c r="V8" s="10"/>
      <c r="W8" s="22"/>
      <c r="X8" s="23"/>
    </row>
    <row r="9" customFormat="false" ht="13.5" hidden="false" customHeight="false" outlineLevel="0" collapsed="false">
      <c r="A9" s="43" t="s">
        <v>28</v>
      </c>
      <c r="B9" s="85" t="n">
        <v>0.1</v>
      </c>
      <c r="C9" s="86" t="n">
        <v>0.27</v>
      </c>
      <c r="D9" s="87"/>
      <c r="E9" s="87"/>
      <c r="F9" s="88" t="n">
        <f aca="false">($B9*$B$7+$C9*$C$7)/100</f>
        <v>0.1255</v>
      </c>
      <c r="G9" s="89"/>
      <c r="H9" s="90"/>
      <c r="I9" s="91"/>
      <c r="J9" s="92"/>
      <c r="K9" s="73"/>
      <c r="L9" s="93"/>
      <c r="M9" s="82" t="s">
        <v>29</v>
      </c>
      <c r="N9" s="83" t="n">
        <f aca="false">STDEV(I23:I82)</f>
        <v>4.46094160463909</v>
      </c>
      <c r="O9" s="83" t="n">
        <f aca="false">STDEV(J23:J82)</f>
        <v>0.408248290463863</v>
      </c>
      <c r="P9" s="84"/>
      <c r="Q9" s="10"/>
      <c r="R9" s="10"/>
      <c r="S9" s="10"/>
      <c r="T9" s="10"/>
      <c r="U9" s="10"/>
      <c r="V9" s="10"/>
      <c r="W9" s="94"/>
      <c r="X9" s="95"/>
    </row>
    <row r="10" customFormat="false" ht="13.5" hidden="false" customHeight="false" outlineLevel="0" collapsed="false">
      <c r="A10" s="96" t="s">
        <v>30</v>
      </c>
      <c r="B10" s="97"/>
      <c r="C10" s="98"/>
      <c r="D10" s="99"/>
      <c r="E10" s="99"/>
      <c r="F10" s="88" t="n">
        <f aca="false">($B10*$B$7+$C10*$C$7)/100</f>
        <v>0</v>
      </c>
      <c r="G10" s="89"/>
      <c r="H10" s="100"/>
      <c r="I10" s="101"/>
      <c r="J10" s="102" t="s">
        <v>31</v>
      </c>
      <c r="K10" s="102"/>
      <c r="L10" s="103"/>
      <c r="M10" s="104" t="s">
        <v>32</v>
      </c>
      <c r="N10" s="105" t="n">
        <f aca="false">MIN(I23:I82)</f>
        <v>6</v>
      </c>
      <c r="O10" s="105" t="n">
        <f aca="false">MIN(J23:J82)</f>
        <v>2</v>
      </c>
      <c r="P10" s="106"/>
      <c r="Q10" s="10"/>
      <c r="R10" s="10"/>
      <c r="S10" s="10"/>
      <c r="T10" s="10"/>
      <c r="U10" s="10"/>
      <c r="V10" s="10"/>
    </row>
    <row r="11" customFormat="false" ht="12.75" hidden="false" customHeight="false" outlineLevel="0" collapsed="false">
      <c r="A11" s="107" t="s">
        <v>33</v>
      </c>
      <c r="B11" s="108"/>
      <c r="C11" s="109"/>
      <c r="D11" s="110"/>
      <c r="E11" s="110"/>
      <c r="F11" s="111" t="n">
        <f aca="false">($B11*$B$7+$C11*$C$7)/100</f>
        <v>0</v>
      </c>
      <c r="G11" s="112"/>
      <c r="H11" s="68"/>
      <c r="I11" s="113" t="s">
        <v>34</v>
      </c>
      <c r="J11" s="113"/>
      <c r="K11" s="114" t="n">
        <f aca="false">COUNTIF($G$23:$G$82,"=HET")</f>
        <v>0</v>
      </c>
      <c r="L11" s="115"/>
      <c r="M11" s="104" t="s">
        <v>35</v>
      </c>
      <c r="N11" s="105" t="n">
        <f aca="false">MAX(I23:I82)</f>
        <v>18</v>
      </c>
      <c r="O11" s="105" t="n">
        <f aca="false">MAX(J23:J82)</f>
        <v>3</v>
      </c>
      <c r="P11" s="106"/>
      <c r="Q11" s="10"/>
      <c r="R11" s="10"/>
      <c r="S11" s="10"/>
      <c r="T11" s="10"/>
      <c r="U11" s="10"/>
      <c r="V11" s="10"/>
    </row>
    <row r="12" customFormat="false" ht="12.75" hidden="false" customHeight="false" outlineLevel="0" collapsed="false">
      <c r="A12" s="116" t="s">
        <v>36</v>
      </c>
      <c r="B12" s="117" t="n">
        <v>0.1</v>
      </c>
      <c r="C12" s="118" t="n">
        <v>0.16</v>
      </c>
      <c r="D12" s="110"/>
      <c r="E12" s="110"/>
      <c r="F12" s="111" t="n">
        <f aca="false">($B12*$B$7+$C12*$C$7)/100</f>
        <v>0.109</v>
      </c>
      <c r="G12" s="119"/>
      <c r="H12" s="68"/>
      <c r="I12" s="120" t="s">
        <v>37</v>
      </c>
      <c r="J12" s="120"/>
      <c r="K12" s="114" t="n">
        <f aca="false">COUNTIF($G$23:$G$82,"=ALG")</f>
        <v>4</v>
      </c>
      <c r="L12" s="121"/>
      <c r="M12" s="122"/>
      <c r="N12" s="123" t="s">
        <v>31</v>
      </c>
      <c r="O12" s="124"/>
      <c r="P12" s="125"/>
      <c r="Q12" s="10"/>
      <c r="R12" s="10"/>
      <c r="S12" s="10"/>
      <c r="T12" s="10"/>
      <c r="U12" s="10"/>
      <c r="V12" s="10"/>
    </row>
    <row r="13" customFormat="false" ht="12.75" hidden="false" customHeight="false" outlineLevel="0" collapsed="false">
      <c r="A13" s="116" t="s">
        <v>38</v>
      </c>
      <c r="B13" s="117"/>
      <c r="C13" s="118" t="n">
        <v>0.01</v>
      </c>
      <c r="D13" s="110"/>
      <c r="E13" s="110"/>
      <c r="F13" s="111" t="n">
        <f aca="false">($B13*$B$7+$C13*$C$7)/100</f>
        <v>0.0015</v>
      </c>
      <c r="G13" s="119"/>
      <c r="H13" s="68"/>
      <c r="I13" s="120" t="s">
        <v>39</v>
      </c>
      <c r="J13" s="120"/>
      <c r="K13" s="114" t="n">
        <f aca="false">COUNTIF($G$23:$G$82,"=BRm")+COUNTIF($G$23:$G$82,"=BRh")</f>
        <v>1</v>
      </c>
      <c r="L13" s="115"/>
      <c r="M13" s="126" t="s">
        <v>40</v>
      </c>
      <c r="N13" s="127" t="n">
        <f aca="false">COUNTIF(F23:F82,"&gt;0")</f>
        <v>15</v>
      </c>
      <c r="O13" s="128"/>
      <c r="P13" s="129"/>
      <c r="Q13" s="10"/>
      <c r="R13" s="10"/>
      <c r="S13" s="10"/>
      <c r="T13" s="10"/>
      <c r="U13" s="10"/>
      <c r="V13" s="10"/>
    </row>
    <row r="14" customFormat="false" ht="12.75" hidden="false" customHeight="false" outlineLevel="0" collapsed="false">
      <c r="A14" s="116" t="s">
        <v>41</v>
      </c>
      <c r="B14" s="117"/>
      <c r="C14" s="118"/>
      <c r="D14" s="110"/>
      <c r="E14" s="110"/>
      <c r="F14" s="111" t="n">
        <f aca="false">($B14*$B$7+$C14*$C$7)/100</f>
        <v>0</v>
      </c>
      <c r="G14" s="119"/>
      <c r="H14" s="68"/>
      <c r="I14" s="120" t="s">
        <v>42</v>
      </c>
      <c r="J14" s="120"/>
      <c r="K14" s="114" t="n">
        <f aca="false">COUNTIF($G$23:$G$82,"=PTE")+COUNTIF($G$23:$G$82,"=LIC")</f>
        <v>0</v>
      </c>
      <c r="L14" s="115"/>
      <c r="M14" s="130" t="s">
        <v>43</v>
      </c>
      <c r="N14" s="131" t="n">
        <f aca="false">COUNTIF($I$23:$I$82,"&gt;-1")</f>
        <v>6</v>
      </c>
      <c r="O14" s="132"/>
      <c r="P14" s="129"/>
      <c r="Q14" s="10"/>
      <c r="R14" s="10"/>
      <c r="S14" s="10"/>
      <c r="T14" s="10"/>
      <c r="U14" s="10"/>
      <c r="V14" s="10"/>
    </row>
    <row r="15" customFormat="false" ht="12.75" hidden="false" customHeight="false" outlineLevel="0" collapsed="false">
      <c r="A15" s="133" t="s">
        <v>44</v>
      </c>
      <c r="B15" s="134"/>
      <c r="C15" s="135" t="n">
        <v>0.1</v>
      </c>
      <c r="D15" s="110"/>
      <c r="E15" s="110"/>
      <c r="F15" s="111" t="n">
        <f aca="false">($B15*$B$7+$C15*$C$7)/100</f>
        <v>0.015</v>
      </c>
      <c r="G15" s="119"/>
      <c r="H15" s="68"/>
      <c r="I15" s="120" t="s">
        <v>45</v>
      </c>
      <c r="J15" s="120"/>
      <c r="K15" s="114" t="n">
        <f aca="false">(COUNTIF($G$23:$G$82,"=PHy"))+(COUNTIF($G$23:$G$82,"=PHe"))+(COUNTIF($G$23:$G$82,"=PHg"))+(COUNTIF($G$23:$G$82,"=PHx"))</f>
        <v>4</v>
      </c>
      <c r="L15" s="115"/>
      <c r="M15" s="136" t="s">
        <v>46</v>
      </c>
      <c r="N15" s="137" t="n">
        <f aca="false">COUNTIF(J23:J82,"=1")</f>
        <v>0</v>
      </c>
      <c r="O15" s="138"/>
      <c r="P15" s="129"/>
      <c r="Q15" s="10"/>
      <c r="R15" s="10"/>
      <c r="S15" s="10"/>
      <c r="T15" s="10"/>
      <c r="U15" s="10"/>
      <c r="V15" s="10"/>
    </row>
    <row r="16" customFormat="false" ht="12.75" hidden="false" customHeight="false" outlineLevel="0" collapsed="false">
      <c r="A16" s="107" t="s">
        <v>47</v>
      </c>
      <c r="B16" s="108"/>
      <c r="C16" s="109"/>
      <c r="D16" s="139"/>
      <c r="E16" s="139"/>
      <c r="F16" s="140"/>
      <c r="G16" s="140" t="n">
        <f aca="false">($B16*$B$7+$C16*$C$7)/100</f>
        <v>0</v>
      </c>
      <c r="H16" s="68"/>
      <c r="I16" s="120"/>
      <c r="J16" s="141"/>
      <c r="K16" s="141"/>
      <c r="L16" s="115"/>
      <c r="M16" s="136" t="s">
        <v>48</v>
      </c>
      <c r="N16" s="137" t="n">
        <f aca="false">COUNTIF(J23:J82,"=2")</f>
        <v>5</v>
      </c>
      <c r="O16" s="138"/>
      <c r="P16" s="129"/>
      <c r="Q16" s="10"/>
      <c r="R16" s="10"/>
      <c r="S16" s="10"/>
      <c r="T16" s="10"/>
      <c r="U16" s="10"/>
      <c r="V16" s="10"/>
    </row>
    <row r="17" customFormat="false" ht="12.75" hidden="false" customHeight="false" outlineLevel="0" collapsed="false">
      <c r="A17" s="116" t="s">
        <v>49</v>
      </c>
      <c r="B17" s="117" t="n">
        <v>0.1</v>
      </c>
      <c r="C17" s="118" t="n">
        <v>0.17</v>
      </c>
      <c r="D17" s="110"/>
      <c r="E17" s="110"/>
      <c r="F17" s="142"/>
      <c r="G17" s="111" t="n">
        <f aca="false">($B17*$B$7+$C17*$C$7)/100</f>
        <v>0.1105</v>
      </c>
      <c r="H17" s="68"/>
      <c r="I17" s="120"/>
      <c r="J17" s="120"/>
      <c r="K17" s="141"/>
      <c r="L17" s="115"/>
      <c r="M17" s="136" t="s">
        <v>50</v>
      </c>
      <c r="N17" s="137" t="n">
        <f aca="false">COUNTIF(J23:J82,"=3")</f>
        <v>1</v>
      </c>
      <c r="O17" s="138"/>
      <c r="P17" s="129"/>
      <c r="Q17" s="10"/>
      <c r="R17" s="10"/>
      <c r="S17" s="10"/>
      <c r="T17" s="10"/>
      <c r="U17" s="10"/>
      <c r="V17" s="10"/>
    </row>
    <row r="18" customFormat="false" ht="12.75" hidden="false" customHeight="false" outlineLevel="0" collapsed="false">
      <c r="A18" s="143" t="s">
        <v>51</v>
      </c>
      <c r="B18" s="144"/>
      <c r="C18" s="145" t="n">
        <v>0.1</v>
      </c>
      <c r="D18" s="110"/>
      <c r="E18" s="146" t="s">
        <v>52</v>
      </c>
      <c r="F18" s="142"/>
      <c r="G18" s="111" t="n">
        <f aca="false">($B18*$B$7+$C18*$C$7)/100</f>
        <v>0.015</v>
      </c>
      <c r="H18" s="68"/>
      <c r="I18" s="120"/>
      <c r="J18" s="120"/>
      <c r="K18" s="141"/>
      <c r="L18" s="115"/>
      <c r="M18" s="147"/>
      <c r="N18" s="147"/>
      <c r="O18" s="138"/>
      <c r="P18" s="148"/>
      <c r="Q18" s="10"/>
      <c r="R18" s="10"/>
      <c r="S18" s="10"/>
      <c r="T18" s="10"/>
      <c r="U18" s="10"/>
      <c r="V18" s="10" t="s">
        <v>53</v>
      </c>
      <c r="W18" s="149"/>
    </row>
    <row r="19" customFormat="false" ht="13.5" hidden="false" customHeight="false" outlineLevel="0" collapsed="false">
      <c r="A19" s="150" t="str">
        <f aca="false">IF(AND(OR(AND((B9=""),(B7="")),(B9=""),AND(ISNUMBER(B9),ISNUMBER(B7))),OR(AND((C9=""),(C7="")),(C9=""),AND(ISNUMBER(C9),ISNUMBER(C7)))),"","ATTENTION: renseigner % faciès / station")</f>
        <v/>
      </c>
      <c r="B19" s="151"/>
      <c r="C19" s="152"/>
      <c r="D19" s="153" t="str">
        <f aca="false">IF(G19=F19,"","ATTENTION : le total par grp. floristiques doit être égal")</f>
        <v/>
      </c>
      <c r="E19" s="154" t="str">
        <f aca="false">IF(G19=F19,"","au total par grp. Fonctionnels !")</f>
        <v/>
      </c>
      <c r="F19" s="155" t="n">
        <f aca="false">SUM(F11:F15)</f>
        <v>0.1255</v>
      </c>
      <c r="G19" s="155" t="n">
        <f aca="false">SUM(G16:G18)</f>
        <v>0.1255</v>
      </c>
      <c r="H19" s="156"/>
      <c r="I19" s="157"/>
      <c r="J19" s="158"/>
      <c r="K19" s="159"/>
      <c r="L19" s="160"/>
      <c r="M19" s="161"/>
      <c r="N19" s="60"/>
      <c r="O19" s="162"/>
      <c r="P19" s="148"/>
      <c r="Q19" s="10"/>
      <c r="R19" s="10"/>
      <c r="S19" s="10"/>
      <c r="T19" s="10"/>
      <c r="U19" s="10"/>
      <c r="V19" s="10" t="s">
        <v>54</v>
      </c>
      <c r="W19" s="149"/>
    </row>
    <row r="20" customFormat="false" ht="12.75" hidden="false" customHeight="false" outlineLevel="0" collapsed="false">
      <c r="A20" s="163" t="s">
        <v>55</v>
      </c>
      <c r="B20" s="164" t="n">
        <f aca="false">SUM(B23:B82)</f>
        <v>0.12</v>
      </c>
      <c r="C20" s="165" t="n">
        <f aca="false">SUM(C23:C82)</f>
        <v>0.27</v>
      </c>
      <c r="D20" s="166"/>
      <c r="E20" s="167" t="s">
        <v>52</v>
      </c>
      <c r="F20" s="168" t="n">
        <f aca="false">($B20*$B$7+$C20*$C$7)/100</f>
        <v>0.1425</v>
      </c>
      <c r="G20" s="169"/>
      <c r="H20" s="170"/>
      <c r="I20" s="171"/>
      <c r="J20" s="171"/>
      <c r="K20" s="172"/>
      <c r="L20" s="47"/>
      <c r="M20" s="173"/>
      <c r="N20" s="173"/>
      <c r="O20" s="174"/>
      <c r="P20" s="175"/>
      <c r="Q20" s="176" t="s">
        <v>56</v>
      </c>
      <c r="R20" s="10"/>
      <c r="S20" s="10"/>
      <c r="T20" s="10"/>
      <c r="U20" s="10"/>
      <c r="V20" s="10" t="s">
        <v>57</v>
      </c>
      <c r="W20" s="149"/>
    </row>
    <row r="21" customFormat="false" ht="12.75" hidden="false" customHeight="false" outlineLevel="0" collapsed="false">
      <c r="A21" s="177" t="s">
        <v>58</v>
      </c>
      <c r="B21" s="178" t="n">
        <f aca="false">B20*B7/100</f>
        <v>0.102</v>
      </c>
      <c r="C21" s="178" t="n">
        <f aca="false">C20*C7/100</f>
        <v>0.0405</v>
      </c>
      <c r="D21" s="110" t="str">
        <f aca="false">IF(F21=0,"",IF((ABS(F21-F19))&gt;(0.2*F21),CONCATENATE(" rec. par taxa (",F21," %) supérieur à 20 % !"),""))</f>
        <v/>
      </c>
      <c r="E21" s="179" t="str">
        <f aca="false">IF(F21=0,"",IF((ABS(F21-F19))&gt;(0.2*F21),CONCATENATE("ATTENTION : écart entre rec. par grp (",F19," %) ","et",""),""))</f>
        <v/>
      </c>
      <c r="F21" s="180" t="n">
        <f aca="false">B21+C21</f>
        <v>0.1425</v>
      </c>
      <c r="G21" s="181"/>
      <c r="H21" s="110"/>
      <c r="I21" s="182"/>
      <c r="J21" s="182"/>
      <c r="K21" s="183"/>
      <c r="L21" s="183"/>
      <c r="M21" s="184"/>
      <c r="N21" s="184"/>
      <c r="O21" s="185"/>
      <c r="P21" s="186"/>
      <c r="Q21" s="187" t="s">
        <v>59</v>
      </c>
      <c r="R21" s="10"/>
      <c r="S21" s="10"/>
      <c r="T21" s="10"/>
      <c r="U21" s="10"/>
      <c r="V21" s="10" t="s">
        <v>60</v>
      </c>
      <c r="W21" s="149"/>
    </row>
    <row r="22" customFormat="false" ht="12.75" hidden="false" customHeight="false" outlineLevel="0" collapsed="false">
      <c r="A22" s="188" t="s">
        <v>61</v>
      </c>
      <c r="B22" s="189" t="s">
        <v>62</v>
      </c>
      <c r="C22" s="190" t="s">
        <v>62</v>
      </c>
      <c r="D22" s="139"/>
      <c r="E22" s="139"/>
      <c r="F22" s="191" t="s">
        <v>63</v>
      </c>
      <c r="G22" s="192" t="s">
        <v>64</v>
      </c>
      <c r="H22" s="139"/>
      <c r="I22" s="193" t="s">
        <v>65</v>
      </c>
      <c r="J22" s="193" t="s">
        <v>66</v>
      </c>
      <c r="K22" s="194" t="s">
        <v>67</v>
      </c>
      <c r="L22" s="194"/>
      <c r="M22" s="194"/>
      <c r="N22" s="194"/>
      <c r="O22" s="194"/>
      <c r="P22" s="195" t="s">
        <v>68</v>
      </c>
      <c r="Q22" s="196" t="s">
        <v>69</v>
      </c>
      <c r="R22" s="197" t="s">
        <v>70</v>
      </c>
      <c r="S22" s="198" t="s">
        <v>71</v>
      </c>
      <c r="T22" s="199" t="s">
        <v>72</v>
      </c>
      <c r="U22" s="200" t="s">
        <v>73</v>
      </c>
      <c r="V22" s="198" t="s">
        <v>74</v>
      </c>
      <c r="Y22" s="10" t="s">
        <v>75</v>
      </c>
      <c r="Z22" s="10" t="s">
        <v>76</v>
      </c>
      <c r="AA22" s="201" t="s">
        <v>77</v>
      </c>
      <c r="AB22" s="201" t="s">
        <v>78</v>
      </c>
      <c r="AC22" s="201" t="s">
        <v>79</v>
      </c>
    </row>
    <row r="23" customFormat="false" ht="12.75" hidden="false" customHeight="false" outlineLevel="0" collapsed="false">
      <c r="A23" s="202" t="s">
        <v>80</v>
      </c>
      <c r="B23" s="203" t="n">
        <v>0.095</v>
      </c>
      <c r="C23" s="204" t="n">
        <v>0.095</v>
      </c>
      <c r="D23" s="205" t="str">
        <f aca="false">IF(ISERROR(VLOOKUP($A23,'[1]liste reference'!$A$7:$D$892,2,0)),IF(ISERROR(VLOOKUP($A23,'[1]liste reference'!$B$7:$D$892,1,0)),"",VLOOKUP($A23,'[1]liste reference'!$B$7:$D$892,1,0)),VLOOKUP($A23,'[1]liste reference'!$A$7:$D$892,2,0))</f>
        <v>Batrachospermum sp.</v>
      </c>
      <c r="E23" s="205" t="e">
        <f aca="false">IF(D23="",0,VLOOKUP(D23,D$22:D22,1,0))</f>
        <v>#N/A</v>
      </c>
      <c r="F23" s="206" t="n">
        <f aca="false">($B23*$B$7+$C23*$C$7)/100</f>
        <v>0.095</v>
      </c>
      <c r="G23" s="207" t="str">
        <f aca="false">IF(A23="","",IF(ISERROR(VLOOKUP($A23,'[1]liste reference'!$A$7:$P$892,13,0)),IF(ISERROR(VLOOKUP($A23,'[1]liste reference'!$B$7:$P$892,12,0)),"    -",VLOOKUP($A23,'[1]liste reference'!$B$7:$P$892,12,0)),VLOOKUP($A23,'[1]liste reference'!$A$7:$P$892,13,0)))</f>
        <v>ALG</v>
      </c>
      <c r="H23" s="208" t="n">
        <f aca="false">IF(A23="","x",IF(ISERROR(VLOOKUP($A23,'[1]liste reference'!$A$7:$P$892,14,0)),IF(ISERROR(VLOOKUP($A23,'[1]liste reference'!$B$7:$P$892,13,0)),"x",VLOOKUP($A23,'[1]liste reference'!$B$7:$P$892,13,0)),VLOOKUP($A23,'[1]liste reference'!$A$7:$P$892,14,0)))</f>
        <v>2</v>
      </c>
      <c r="I23" s="209" t="n">
        <f aca="false">IF(ISNUMBER(H23),IF(ISERROR(VLOOKUP($A23,'[1]liste reference'!$A$7:$P$892,3,0)),IF(ISERROR(VLOOKUP($A23,'[1]liste reference'!$B$7:$P$892,2,0)),"",VLOOKUP($A23,'[1]liste reference'!$B$7:$P$892,2,0)),VLOOKUP($A23,'[1]liste reference'!$A$7:$P$892,3,0)),"")</f>
        <v>16</v>
      </c>
      <c r="J23" s="210" t="n">
        <f aca="false">IF(ISNUMBER(H23),IF(ISERROR(VLOOKUP($A23,'[1]liste reference'!$A$7:$P$892,4,0)),IF(ISERROR(VLOOKUP($A23,'[1]liste reference'!$B$7:$P$892,3,0)),"",VLOOKUP($A23,'[1]liste reference'!$B$7:$P$892,3,0)),VLOOKUP($A23,'[1]liste reference'!$A$7:$P$892,4,0)),"")</f>
        <v>2</v>
      </c>
      <c r="K23" s="211" t="str">
        <f aca="false">IF(A23="NEWCOD",IF(AB23="","Remplir le champs 'Nouveau taxa' svp.",$AB23),IF(ISTEXT($E23),"DEJA SAISI !",IF(A23="","",IF(ISERROR(VLOOKUP($A23,'[1]liste reference'!$A$7:$D$892,2,0)),IF(ISERROR(VLOOKUP($A23,'[1]liste reference'!$B$7:$D$892,1,0)),"code non répertorié ou synonyme",VLOOKUP($A23,'[1]liste reference'!$B$7:$D$892,1,0)),VLOOKUP(A23,'[1]liste reference'!$A$7:$D$892,2,0)))))</f>
        <v>Batrachospermum sp.</v>
      </c>
      <c r="L23" s="212"/>
      <c r="M23" s="212"/>
      <c r="N23" s="212"/>
      <c r="O23" s="213" t="str">
        <f aca="false">IF(AA23="Cf.","Cf.","")</f>
        <v/>
      </c>
      <c r="P23" s="213" t="n">
        <f aca="false">IF($A23="NEWCOD",IF($AC23="","No",$AC23),IF(ISTEXT($E23),"DEJA SAISI !",IF($A23="","",IF(ISERROR(VLOOKUP($A23,'[1]liste reference'!A$1:S$1048576,19,FALSE())),IF(ISERROR(VLOOKUP($A23,'[1]liste reference'!B$1:S$1048576,19,FALSE())),"",VLOOKUP($A23,'[1]liste reference'!B$1:S$1048576,19,FALSE())),VLOOKUP($A23,'[1]liste reference'!A$1:S$1048576,19,FALSE())))))</f>
        <v>1155</v>
      </c>
      <c r="Q23" s="214" t="n">
        <f aca="false">IF(ISTEXT(H23),"",(B23*$B$7/100)+(C23*$C$7/100))</f>
        <v>0.095</v>
      </c>
      <c r="R23" s="215" t="n">
        <f aca="false">IF(OR(ISTEXT(H23),Q23=0),"",IF(Q23&lt;0.1,1,IF(Q23&lt;1,2,IF(Q23&lt;10,3,IF(Q23&lt;50,4,IF(Q23&gt;=50,5,""))))))</f>
        <v>1</v>
      </c>
      <c r="S23" s="215" t="n">
        <f aca="false">IF(ISERROR(R23*I23),0,R23*I23)</f>
        <v>16</v>
      </c>
      <c r="T23" s="215" t="n">
        <f aca="false">IF(ISERROR(R23*I23*J23),0,R23*I23*J23)</f>
        <v>32</v>
      </c>
      <c r="U23" s="215" t="n">
        <f aca="false">IF(ISERROR(R23*J23),0,R23*J23)</f>
        <v>2</v>
      </c>
      <c r="V23" s="216" t="n">
        <v>2</v>
      </c>
      <c r="W23" s="217"/>
      <c r="X23" s="217"/>
      <c r="Y23" s="218" t="str">
        <f aca="false">IF(A23="new.cod","NEWCOD",IF(AND((Z23=""),ISTEXT(A23)),A23,IF(Z23="","",INDEX('[1]liste reference'!$A$7:$A$892,Z23))))</f>
        <v>BATSPX</v>
      </c>
      <c r="Z23" s="10" t="n">
        <f aca="false">IF(ISERROR(MATCH(A23,'[1]liste reference'!$A$7:$A$892,0)),IF(ISERROR(MATCH(A23,'[1]liste reference'!$B$7:$B$892,0)),"",(MATCH(A23,'[1]liste reference'!$B$7:$B$892,0))),(MATCH(A23,'[1]liste reference'!$A$7:$A$892,0)))</f>
        <v>55</v>
      </c>
      <c r="AA23" s="219"/>
      <c r="AB23" s="220"/>
      <c r="AC23" s="220"/>
      <c r="BC23" s="10" t="n">
        <f aca="false">IF(A23="","",1)</f>
        <v>1</v>
      </c>
    </row>
    <row r="24" customFormat="false" ht="12.75" hidden="false" customHeight="false" outlineLevel="0" collapsed="false">
      <c r="A24" s="221" t="s">
        <v>81</v>
      </c>
      <c r="B24" s="222"/>
      <c r="C24" s="223" t="n">
        <v>0.002</v>
      </c>
      <c r="D24" s="224" t="str">
        <f aca="false">IF(ISERROR(VLOOKUP($A24,'[1]liste reference'!$A$7:$D$892,2,0)),IF(ISERROR(VLOOKUP($A24,'[1]liste reference'!$B$7:$D$892,1,0)),"",VLOOKUP($A24,'[1]liste reference'!$B$7:$D$892,1,0)),VLOOKUP($A24,'[1]liste reference'!$A$7:$D$892,2,0))</f>
        <v>Diatoma sp.</v>
      </c>
      <c r="E24" s="224" t="e">
        <f aca="false">IF(D24="",0,VLOOKUP(D24,D$22:D23,1,0))</f>
        <v>#N/A</v>
      </c>
      <c r="F24" s="225" t="n">
        <f aca="false">($B24*$B$7+$C24*$C$7)/100</f>
        <v>0.0003</v>
      </c>
      <c r="G24" s="226" t="str">
        <f aca="false">IF(A24="","",IF(ISERROR(VLOOKUP($A24,'[1]liste reference'!$A$7:$P$892,13,0)),IF(ISERROR(VLOOKUP($A24,'[1]liste reference'!$B$7:$P$892,12,0)),"    -",VLOOKUP($A24,'[1]liste reference'!$B$7:$P$892,12,0)),VLOOKUP($A24,'[1]liste reference'!$A$7:$P$892,13,0)))</f>
        <v>ALG</v>
      </c>
      <c r="H24" s="208" t="n">
        <f aca="false">IF(A24="","x",IF(ISERROR(VLOOKUP($A24,'[1]liste reference'!$A$7:$P$892,14,0)),IF(ISERROR(VLOOKUP($A24,'[1]liste reference'!$B$7:$P$892,13,0)),"x",VLOOKUP($A24,'[1]liste reference'!$B$7:$P$892,13,0)),VLOOKUP($A24,'[1]liste reference'!$A$7:$P$892,14,0)))</f>
        <v>2</v>
      </c>
      <c r="I24" s="227" t="n">
        <f aca="false">IF(ISNUMBER(H24),IF(ISERROR(VLOOKUP($A24,'[1]liste reference'!$A$7:$P$892,3,0)),IF(ISERROR(VLOOKUP($A24,'[1]liste reference'!$B$7:$P$892,2,0)),"",VLOOKUP($A24,'[1]liste reference'!$B$7:$P$892,2,0)),VLOOKUP($A24,'[1]liste reference'!$A$7:$P$892,3,0)),"")</f>
        <v>12</v>
      </c>
      <c r="J24" s="210" t="n">
        <f aca="false">IF(ISNUMBER(H24),IF(ISERROR(VLOOKUP($A24,'[1]liste reference'!$A$7:$P$892,4,0)),IF(ISERROR(VLOOKUP($A24,'[1]liste reference'!$B$7:$P$892,3,0)),"",VLOOKUP($A24,'[1]liste reference'!$B$7:$P$892,3,0)),VLOOKUP($A24,'[1]liste reference'!$A$7:$P$892,4,0)),"")</f>
        <v>2</v>
      </c>
      <c r="K24" s="211" t="str">
        <f aca="false">IF(A24="NEWCOD",IF(AB24="","Remplir le champs 'Nouveau taxa' svp.",$AB24),IF(ISTEXT($E24),"DEJA SAISI !",IF(A24="","",IF(ISERROR(VLOOKUP($A24,'[1]liste reference'!$A$7:$D$892,2,0)),IF(ISERROR(VLOOKUP($A24,'[1]liste reference'!$B$7:$D$892,1,0)),"code non répertorié ou synonyme",VLOOKUP($A24,'[1]liste reference'!$B$7:$D$892,1,0)),VLOOKUP(A24,'[1]liste reference'!$A$7:$D$892,2,0)))))</f>
        <v>Diatoma sp.</v>
      </c>
      <c r="L24" s="228"/>
      <c r="M24" s="228"/>
      <c r="N24" s="228"/>
      <c r="O24" s="213" t="str">
        <f aca="false">IF(AA24="Cf.","Cf.","")</f>
        <v/>
      </c>
      <c r="P24" s="213" t="n">
        <f aca="false">IF($A24="NEWCOD",IF($AC24="","No",$AC24),IF(ISTEXT($E24),"DEJA SAISI !",IF($A24="","",IF(ISERROR(VLOOKUP($A24,'[1]liste reference'!A$1:S$1048576,19,FALSE())),IF(ISERROR(VLOOKUP($A24,'[1]liste reference'!B$1:S$1048576,19,FALSE())),"",VLOOKUP($A24,'[1]liste reference'!B$1:S$1048576,19,FALSE())),VLOOKUP($A24,'[1]liste reference'!A$1:S$1048576,19,FALSE())))))</f>
        <v>6627</v>
      </c>
      <c r="Q24" s="214" t="n">
        <f aca="false">IF(ISTEXT(H24),"",(B24*$B$7/100)+(C24*$C$7/100))</f>
        <v>0.0003</v>
      </c>
      <c r="R24" s="215" t="n">
        <f aca="false">IF(OR(ISTEXT(H24),Q24=0),"",IF(Q24&lt;0.1,1,IF(Q24&lt;1,2,IF(Q24&lt;10,3,IF(Q24&lt;50,4,IF(Q24&gt;=50,5,""))))))</f>
        <v>1</v>
      </c>
      <c r="S24" s="215" t="n">
        <f aca="false">IF(ISERROR(R24*I24),0,R24*I24)</f>
        <v>12</v>
      </c>
      <c r="T24" s="215" t="n">
        <f aca="false">IF(ISERROR(R24*I24*J24),0,R24*I24*J24)</f>
        <v>24</v>
      </c>
      <c r="U24" s="229" t="n">
        <f aca="false">IF(ISERROR(R24*J24),0,R24*J24)</f>
        <v>2</v>
      </c>
      <c r="V24" s="216" t="n">
        <v>2</v>
      </c>
      <c r="W24" s="230"/>
      <c r="Y24" s="218" t="str">
        <f aca="false">IF(A24="new.cod","NEWCOD",IF(AND((Z24=""),ISTEXT(A24)),A24,IF(Z24="","",INDEX('[1]liste reference'!$A$7:$A$892,Z24))))</f>
        <v>DIASPX</v>
      </c>
      <c r="Z24" s="10" t="n">
        <f aca="false">IF(ISERROR(MATCH(A24,'[1]liste reference'!$A$7:$A$892,0)),IF(ISERROR(MATCH(A24,'[1]liste reference'!$B$7:$B$892,0)),"",(MATCH(A24,'[1]liste reference'!$B$7:$B$892,0))),(MATCH(A24,'[1]liste reference'!$A$7:$A$892,0)))</f>
        <v>210</v>
      </c>
      <c r="AA24" s="219"/>
      <c r="AB24" s="220"/>
      <c r="AC24" s="220"/>
      <c r="BC24" s="10" t="n">
        <f aca="false">IF(A24="","",1)</f>
        <v>1</v>
      </c>
    </row>
    <row r="25" customFormat="false" ht="12.75" hidden="false" customHeight="false" outlineLevel="0" collapsed="false">
      <c r="A25" s="221" t="s">
        <v>82</v>
      </c>
      <c r="B25" s="222" t="n">
        <v>0.0005</v>
      </c>
      <c r="C25" s="223" t="n">
        <v>0.0025</v>
      </c>
      <c r="D25" s="224" t="str">
        <f aca="false">IF(ISERROR(VLOOKUP($A25,'[1]liste reference'!$A$7:$D$892,2,0)),IF(ISERROR(VLOOKUP($A25,'[1]liste reference'!$B$7:$D$892,1,0)),"",VLOOKUP($A25,'[1]liste reference'!$B$7:$D$892,1,0)),VLOOKUP($A25,'[1]liste reference'!$A$7:$D$892,2,0))</f>
        <v>Oedogonium sp.</v>
      </c>
      <c r="E25" s="224" t="e">
        <f aca="false">IF(D25="",0,VLOOKUP(D25,D$22:D24,1,0))</f>
        <v>#N/A</v>
      </c>
      <c r="F25" s="225" t="n">
        <f aca="false">($B25*$B$7+$C25*$C$7)/100</f>
        <v>0.0008</v>
      </c>
      <c r="G25" s="226" t="str">
        <f aca="false">IF(A25="","",IF(ISERROR(VLOOKUP($A25,'[1]liste reference'!$A$7:$P$892,13,0)),IF(ISERROR(VLOOKUP($A25,'[1]liste reference'!$B$7:$P$892,12,0)),"    -",VLOOKUP($A25,'[1]liste reference'!$B$7:$P$892,12,0)),VLOOKUP($A25,'[1]liste reference'!$A$7:$P$892,13,0)))</f>
        <v>ALG</v>
      </c>
      <c r="H25" s="208" t="n">
        <f aca="false">IF(A25="","x",IF(ISERROR(VLOOKUP($A25,'[1]liste reference'!$A$7:$P$892,14,0)),IF(ISERROR(VLOOKUP($A25,'[1]liste reference'!$B$7:$P$892,13,0)),"x",VLOOKUP($A25,'[1]liste reference'!$B$7:$P$892,13,0)),VLOOKUP($A25,'[1]liste reference'!$A$7:$P$892,14,0)))</f>
        <v>2</v>
      </c>
      <c r="I25" s="227" t="n">
        <f aca="false">IF(ISNUMBER(H25),IF(ISERROR(VLOOKUP($A25,'[1]liste reference'!$A$7:$P$892,3,0)),IF(ISERROR(VLOOKUP($A25,'[1]liste reference'!$B$7:$P$892,2,0)),"",VLOOKUP($A25,'[1]liste reference'!$B$7:$P$892,2,0)),VLOOKUP($A25,'[1]liste reference'!$A$7:$P$892,3,0)),"")</f>
        <v>6</v>
      </c>
      <c r="J25" s="210" t="n">
        <f aca="false">IF(ISNUMBER(H25),IF(ISERROR(VLOOKUP($A25,'[1]liste reference'!$A$7:$P$892,4,0)),IF(ISERROR(VLOOKUP($A25,'[1]liste reference'!$B$7:$P$892,3,0)),"",VLOOKUP($A25,'[1]liste reference'!$B$7:$P$892,3,0)),VLOOKUP($A25,'[1]liste reference'!$A$7:$P$892,4,0)),"")</f>
        <v>2</v>
      </c>
      <c r="K25" s="211" t="str">
        <f aca="false">IF(A25="NEWCOD",IF(AB25="","Remplir le champs 'Nouveau taxa' svp.",$AB25),IF(ISTEXT($E25),"DEJA SAISI !",IF(A25="","",IF(ISERROR(VLOOKUP($A25,'[1]liste reference'!$A$7:$D$892,2,0)),IF(ISERROR(VLOOKUP($A25,'[1]liste reference'!$B$7:$D$892,1,0)),"code non répertorié ou synonyme",VLOOKUP($A25,'[1]liste reference'!$B$7:$D$892,1,0)),VLOOKUP(A25,'[1]liste reference'!$A$7:$D$892,2,0)))))</f>
        <v>Oedogonium sp.</v>
      </c>
      <c r="L25" s="228"/>
      <c r="M25" s="228"/>
      <c r="N25" s="228"/>
      <c r="O25" s="213" t="str">
        <f aca="false">IF(AA25="Cf.","Cf.","")</f>
        <v/>
      </c>
      <c r="P25" s="213" t="n">
        <f aca="false">IF($A25="NEWCOD",IF($AC25="","No",$AC25),IF(ISTEXT($E25),"DEJA SAISI !",IF($A25="","",IF(ISERROR(VLOOKUP($A25,'[1]liste reference'!A$1:S$1048576,19,FALSE())),IF(ISERROR(VLOOKUP($A25,'[1]liste reference'!B$1:S$1048576,19,FALSE())),"",VLOOKUP($A25,'[1]liste reference'!B$1:S$1048576,19,FALSE())),VLOOKUP($A25,'[1]liste reference'!A$1:S$1048576,19,FALSE())))))</f>
        <v>1134</v>
      </c>
      <c r="Q25" s="214" t="n">
        <f aca="false">IF(ISTEXT(H25),"",(B25*$B$7/100)+(C25*$C$7/100))</f>
        <v>0.0008</v>
      </c>
      <c r="R25" s="215" t="n">
        <f aca="false">IF(OR(ISTEXT(H25),Q25=0),"",IF(Q25&lt;0.1,1,IF(Q25&lt;1,2,IF(Q25&lt;10,3,IF(Q25&lt;50,4,IF(Q25&gt;=50,5,""))))))</f>
        <v>1</v>
      </c>
      <c r="S25" s="215" t="n">
        <f aca="false">IF(ISERROR(R25*I25),0,R25*I25)</f>
        <v>6</v>
      </c>
      <c r="T25" s="215" t="n">
        <f aca="false">IF(ISERROR(R25*I25*J25),0,R25*I25*J25)</f>
        <v>12</v>
      </c>
      <c r="U25" s="229" t="n">
        <f aca="false">IF(ISERROR(R25*J25),0,R25*J25)</f>
        <v>2</v>
      </c>
      <c r="V25" s="216" t="n">
        <v>2</v>
      </c>
      <c r="W25" s="217"/>
      <c r="Y25" s="218" t="str">
        <f aca="false">IF(A25="new.cod","NEWCOD",IF(AND((Z25=""),ISTEXT(A25)),A25,IF(Z25="","",INDEX('[1]liste reference'!$A$7:$A$892,Z25))))</f>
        <v>OEDSPX</v>
      </c>
      <c r="Z25" s="10" t="n">
        <f aca="false">IF(ISERROR(MATCH(A25,'[1]liste reference'!$A$7:$A$892,0)),IF(ISERROR(MATCH(A25,'[1]liste reference'!$B$7:$B$892,0)),"",(MATCH(A25,'[1]liste reference'!$B$7:$B$892,0))),(MATCH(A25,'[1]liste reference'!$A$7:$A$892,0)))</f>
        <v>542</v>
      </c>
      <c r="AA25" s="219"/>
      <c r="AB25" s="220"/>
      <c r="AC25" s="220"/>
      <c r="BC25" s="10" t="n">
        <f aca="false">IF(A25="","",1)</f>
        <v>1</v>
      </c>
    </row>
    <row r="26" customFormat="false" ht="12.75" hidden="false" customHeight="false" outlineLevel="0" collapsed="false">
      <c r="A26" s="221" t="s">
        <v>83</v>
      </c>
      <c r="B26" s="222" t="n">
        <v>0.0145</v>
      </c>
      <c r="C26" s="223" t="n">
        <v>0.0605</v>
      </c>
      <c r="D26" s="224" t="str">
        <f aca="false">IF(ISERROR(VLOOKUP($A26,'[1]liste reference'!$A$7:$D$892,2,0)),IF(ISERROR(VLOOKUP($A26,'[1]liste reference'!$B$7:$D$892,1,0)),"",VLOOKUP($A26,'[1]liste reference'!$B$7:$D$892,1,0)),VLOOKUP($A26,'[1]liste reference'!$A$7:$D$892,2,0))</f>
        <v>Tolypothrix sp.</v>
      </c>
      <c r="E26" s="224" t="e">
        <f aca="false">IF(D26="",0,VLOOKUP(D26,D$22:D25,1,0))</f>
        <v>#N/A</v>
      </c>
      <c r="F26" s="225" t="n">
        <f aca="false">($B26*$B$7+$C26*$C$7)/100</f>
        <v>0.0214</v>
      </c>
      <c r="G26" s="226" t="str">
        <f aca="false">IF(A26="","",IF(ISERROR(VLOOKUP($A26,'[1]liste reference'!$A$7:$P$892,13,0)),IF(ISERROR(VLOOKUP($A26,'[1]liste reference'!$B$7:$P$892,12,0)),"    -",VLOOKUP($A26,'[1]liste reference'!$B$7:$P$892,12,0)),VLOOKUP($A26,'[1]liste reference'!$A$7:$P$892,13,0)))</f>
        <v>ALG</v>
      </c>
      <c r="H26" s="208" t="n">
        <f aca="false">IF(A26="","x",IF(ISERROR(VLOOKUP($A26,'[1]liste reference'!$A$7:$P$892,14,0)),IF(ISERROR(VLOOKUP($A26,'[1]liste reference'!$B$7:$P$892,13,0)),"x",VLOOKUP($A26,'[1]liste reference'!$B$7:$P$892,13,0)),VLOOKUP($A26,'[1]liste reference'!$A$7:$P$892,14,0)))</f>
        <v>2</v>
      </c>
      <c r="I26" s="227" t="str">
        <f aca="false">IF(ISNUMBER(H26),IF(ISERROR(VLOOKUP($A26,'[1]liste reference'!$A$7:$P$892,3,0)),IF(ISERROR(VLOOKUP($A26,'[1]liste reference'!$B$7:$P$892,2,0)),"",VLOOKUP($A26,'[1]liste reference'!$B$7:$P$892,2,0)),VLOOKUP($A26,'[1]liste reference'!$A$7:$P$892,3,0)),"")</f>
        <v/>
      </c>
      <c r="J26" s="210" t="str">
        <f aca="false">IF(ISNUMBER(H26),IF(ISERROR(VLOOKUP($A26,'[1]liste reference'!$A$7:$P$892,4,0)),IF(ISERROR(VLOOKUP($A26,'[1]liste reference'!$B$7:$P$892,3,0)),"",VLOOKUP($A26,'[1]liste reference'!$B$7:$P$892,3,0)),VLOOKUP($A26,'[1]liste reference'!$A$7:$P$892,4,0)),"")</f>
        <v/>
      </c>
      <c r="K26" s="211" t="str">
        <f aca="false">IF(A26="NEWCOD",IF(AB26="","Remplir le champs 'Nouveau taxa' svp.",$AB26),IF(ISTEXT($E26),"DEJA SAISI !",IF(A26="","",IF(ISERROR(VLOOKUP($A26,'[1]liste reference'!$A$7:$D$892,2,0)),IF(ISERROR(VLOOKUP($A26,'[1]liste reference'!$B$7:$D$892,1,0)),"code non répertorié ou synonyme",VLOOKUP($A26,'[1]liste reference'!$B$7:$D$892,1,0)),VLOOKUP(A26,'[1]liste reference'!$A$7:$D$892,2,0)))))</f>
        <v>Tolypothrix sp.</v>
      </c>
      <c r="L26" s="228"/>
      <c r="M26" s="228"/>
      <c r="N26" s="228"/>
      <c r="O26" s="213" t="str">
        <f aca="false">IF(AA26="Cf.","Cf.","")</f>
        <v/>
      </c>
      <c r="P26" s="213" t="n">
        <f aca="false">IF($A26="NEWCOD",IF($AC26="","No",$AC26),IF(ISTEXT($E26),"DEJA SAISI !",IF($A26="","",IF(ISERROR(VLOOKUP($A26,'[1]liste reference'!A$1:S$1048576,19,FALSE())),IF(ISERROR(VLOOKUP($A26,'[1]liste reference'!B$1:S$1048576,19,FALSE())),"",VLOOKUP($A26,'[1]liste reference'!B$1:S$1048576,19,FALSE())),VLOOKUP($A26,'[1]liste reference'!A$1:S$1048576,19,FALSE())))))</f>
        <v>634</v>
      </c>
      <c r="Q26" s="214" t="n">
        <f aca="false">IF(ISTEXT(H26),"",(B26*$B$7/100)+(C26*$C$7/100))</f>
        <v>0.0214</v>
      </c>
      <c r="R26" s="215" t="n">
        <f aca="false">IF(OR(ISTEXT(H26),Q26=0),"",IF(Q26&lt;0.1,1,IF(Q26&lt;1,2,IF(Q26&lt;10,3,IF(Q26&lt;50,4,IF(Q26&gt;=50,5,""))))))</f>
        <v>1</v>
      </c>
      <c r="S26" s="215" t="n">
        <f aca="false">IF(ISERROR(R26*I26),0,R26*I26)</f>
        <v>0</v>
      </c>
      <c r="T26" s="215" t="n">
        <f aca="false">IF(ISERROR(R26*I26*J26),0,R26*I26*J26)</f>
        <v>0</v>
      </c>
      <c r="U26" s="229" t="n">
        <f aca="false">IF(ISERROR(R26*J26),0,R26*J26)</f>
        <v>0</v>
      </c>
      <c r="V26" s="216" t="n">
        <v>0</v>
      </c>
      <c r="W26" s="217"/>
      <c r="Y26" s="218" t="str">
        <f aca="false">IF(A26="new.cod","NEWCOD",IF(AND((Z26=""),ISTEXT(A26)),A26,IF(Z26="","",INDEX('[1]liste reference'!$A$7:$A$892,Z26))))</f>
        <v>TOYSPX</v>
      </c>
      <c r="Z26" s="10" t="n">
        <f aca="false">IF(ISERROR(MATCH(A26,'[1]liste reference'!$A$7:$A$892,0)),IF(ISERROR(MATCH(A26,'[1]liste reference'!$B$7:$B$892,0)),"",(MATCH(A26,'[1]liste reference'!$B$7:$B$892,0))),(MATCH(A26,'[1]liste reference'!$A$7:$A$892,0)))</f>
        <v>840</v>
      </c>
      <c r="AA26" s="219"/>
      <c r="AB26" s="220"/>
      <c r="AC26" s="220"/>
      <c r="BC26" s="10" t="n">
        <f aca="false">IF(A26="","",1)</f>
        <v>1</v>
      </c>
    </row>
    <row r="27" customFormat="false" ht="12.75" hidden="false" customHeight="false" outlineLevel="0" collapsed="false">
      <c r="A27" s="221" t="s">
        <v>84</v>
      </c>
      <c r="B27" s="222"/>
      <c r="C27" s="223" t="n">
        <v>0.01</v>
      </c>
      <c r="D27" s="224" t="str">
        <f aca="false">IF(ISERROR(VLOOKUP($A27,'[1]liste reference'!$A$7:$D$892,2,0)),IF(ISERROR(VLOOKUP($A27,'[1]liste reference'!$B$7:$D$892,1,0)),"",VLOOKUP($A27,'[1]liste reference'!$B$7:$D$892,1,0)),VLOOKUP($A27,'[1]liste reference'!$A$7:$D$892,2,0))</f>
        <v>Cratoneuron filicinum</v>
      </c>
      <c r="E27" s="224" t="e">
        <f aca="false">IF(D27="",0,VLOOKUP(D27,D$22:D26,1,0))</f>
        <v>#N/A</v>
      </c>
      <c r="F27" s="225" t="n">
        <f aca="false">($B27*$B$7+$C27*$C$7)/100</f>
        <v>0.0015</v>
      </c>
      <c r="G27" s="226" t="str">
        <f aca="false">IF(A27="","",IF(ISERROR(VLOOKUP($A27,'[1]liste reference'!$A$7:$P$892,13,0)),IF(ISERROR(VLOOKUP($A27,'[1]liste reference'!$B$7:$P$892,12,0)),"    -",VLOOKUP($A27,'[1]liste reference'!$B$7:$P$892,12,0)),VLOOKUP($A27,'[1]liste reference'!$A$7:$P$892,13,0)))</f>
        <v>BRm</v>
      </c>
      <c r="H27" s="208" t="n">
        <f aca="false">IF(A27="","x",IF(ISERROR(VLOOKUP($A27,'[1]liste reference'!$A$7:$P$892,14,0)),IF(ISERROR(VLOOKUP($A27,'[1]liste reference'!$B$7:$P$892,13,0)),"x",VLOOKUP($A27,'[1]liste reference'!$B$7:$P$892,13,0)),VLOOKUP($A27,'[1]liste reference'!$A$7:$P$892,14,0)))</f>
        <v>5</v>
      </c>
      <c r="I27" s="227" t="n">
        <f aca="false">IF(ISNUMBER(H27),IF(ISERROR(VLOOKUP($A27,'[1]liste reference'!$A$7:$P$892,3,0)),IF(ISERROR(VLOOKUP($A27,'[1]liste reference'!$B$7:$P$892,2,0)),"",VLOOKUP($A27,'[1]liste reference'!$B$7:$P$892,2,0)),VLOOKUP($A27,'[1]liste reference'!$A$7:$P$892,3,0)),"")</f>
        <v>18</v>
      </c>
      <c r="J27" s="210" t="n">
        <f aca="false">IF(ISNUMBER(H27),IF(ISERROR(VLOOKUP($A27,'[1]liste reference'!$A$7:$P$892,4,0)),IF(ISERROR(VLOOKUP($A27,'[1]liste reference'!$B$7:$P$892,3,0)),"",VLOOKUP($A27,'[1]liste reference'!$B$7:$P$892,3,0)),VLOOKUP($A27,'[1]liste reference'!$A$7:$P$892,4,0)),"")</f>
        <v>3</v>
      </c>
      <c r="K27" s="211" t="str">
        <f aca="false">IF(A27="NEWCOD",IF(AB27="","Remplir le champs 'Nouveau taxa' svp.",$AB27),IF(ISTEXT($E27),"DEJA SAISI !",IF(A27="","",IF(ISERROR(VLOOKUP($A27,'[1]liste reference'!$A$7:$D$892,2,0)),IF(ISERROR(VLOOKUP($A27,'[1]liste reference'!$B$7:$D$892,1,0)),"code non répertorié ou synonyme",VLOOKUP($A27,'[1]liste reference'!$B$7:$D$892,1,0)),VLOOKUP(A27,'[1]liste reference'!$A$7:$D$892,2,0)))))</f>
        <v>Cratoneuron filicinum</v>
      </c>
      <c r="L27" s="228"/>
      <c r="M27" s="228"/>
      <c r="N27" s="228"/>
      <c r="O27" s="213" t="str">
        <f aca="false">IF(AA27="Cf.","Cf.","")</f>
        <v/>
      </c>
      <c r="P27" s="213" t="n">
        <f aca="false">IF($A27="NEWCOD",IF($AC27="","No",$AC27),IF(ISTEXT($E27),"DEJA SAISI !",IF($A27="","",IF(ISERROR(VLOOKUP($A27,'[1]liste reference'!A$1:S$1048576,19,FALSE())),IF(ISERROR(VLOOKUP($A27,'[1]liste reference'!B$1:S$1048576,19,FALSE())),"",VLOOKUP($A27,'[1]liste reference'!B$1:S$1048576,19,FALSE())),VLOOKUP($A27,'[1]liste reference'!A$1:S$1048576,19,FALSE())))))</f>
        <v>1233</v>
      </c>
      <c r="Q27" s="214" t="n">
        <f aca="false">IF(ISTEXT(H27),"",(B27*$B$7/100)+(C27*$C$7/100))</f>
        <v>0.0015</v>
      </c>
      <c r="R27" s="215" t="n">
        <f aca="false">IF(OR(ISTEXT(H27),Q27=0),"",IF(Q27&lt;0.1,1,IF(Q27&lt;1,2,IF(Q27&lt;10,3,IF(Q27&lt;50,4,IF(Q27&gt;=50,5,""))))))</f>
        <v>1</v>
      </c>
      <c r="S27" s="215" t="n">
        <f aca="false">IF(ISERROR(R27*I27),0,R27*I27)</f>
        <v>18</v>
      </c>
      <c r="T27" s="215" t="n">
        <f aca="false">IF(ISERROR(R27*I27*J27),0,R27*I27*J27)</f>
        <v>54</v>
      </c>
      <c r="U27" s="229" t="n">
        <f aca="false">IF(ISERROR(R27*J27),0,R27*J27)</f>
        <v>3</v>
      </c>
      <c r="V27" s="216" t="n">
        <v>3</v>
      </c>
      <c r="W27" s="217"/>
      <c r="Y27" s="218" t="str">
        <f aca="false">IF(A27="new.cod","NEWCOD",IF(AND((Z27=""),ISTEXT(A27)),A27,IF(Z27="","",INDEX('[1]liste reference'!$A$7:$A$892,Z27))))</f>
        <v>CRAFIL</v>
      </c>
      <c r="Z27" s="10" t="n">
        <f aca="false">IF(ISERROR(MATCH(A27,'[1]liste reference'!$A$7:$A$892,0)),IF(ISERROR(MATCH(A27,'[1]liste reference'!$B$7:$B$892,0)),"",(MATCH(A27,'[1]liste reference'!$B$7:$B$892,0))),(MATCH(A27,'[1]liste reference'!$A$7:$A$892,0)))</f>
        <v>193</v>
      </c>
      <c r="AA27" s="219"/>
      <c r="AB27" s="220"/>
      <c r="AC27" s="220"/>
      <c r="BC27" s="10" t="n">
        <f aca="false">IF(A27="","",1)</f>
        <v>1</v>
      </c>
    </row>
    <row r="28" customFormat="false" ht="12.75" hidden="false" customHeight="false" outlineLevel="0" collapsed="false">
      <c r="A28" s="221" t="s">
        <v>85</v>
      </c>
      <c r="B28" s="222"/>
      <c r="C28" s="223" t="n">
        <v>0.01</v>
      </c>
      <c r="D28" s="224" t="str">
        <f aca="false">IF(ISERROR(VLOOKUP($A28,'[1]liste reference'!$A$7:$D$892,2,0)),IF(ISERROR(VLOOKUP($A28,'[1]liste reference'!$B$7:$D$892,1,0)),"",VLOOKUP($A28,'[1]liste reference'!$B$7:$D$892,1,0)),VLOOKUP($A28,'[1]liste reference'!$A$7:$D$892,2,0))</f>
        <v>Glyceria fluitans</v>
      </c>
      <c r="E28" s="224" t="e">
        <f aca="false">IF(D28="",0,VLOOKUP(D28,D$22:D27,1,0))</f>
        <v>#N/A</v>
      </c>
      <c r="F28" s="225" t="n">
        <f aca="false">($B28*$B$7+$C28*$C$7)/100</f>
        <v>0.0015</v>
      </c>
      <c r="G28" s="226" t="str">
        <f aca="false">IF(A28="","",IF(ISERROR(VLOOKUP($A28,'[1]liste reference'!$A$7:$P$892,13,0)),IF(ISERROR(VLOOKUP($A28,'[1]liste reference'!$B$7:$P$892,12,0)),"    -",VLOOKUP($A28,'[1]liste reference'!$B$7:$P$892,12,0)),VLOOKUP($A28,'[1]liste reference'!$A$7:$P$892,13,0)))</f>
        <v>PHe</v>
      </c>
      <c r="H28" s="208" t="n">
        <f aca="false">IF(A28="","x",IF(ISERROR(VLOOKUP($A28,'[1]liste reference'!$A$7:$P$892,14,0)),IF(ISERROR(VLOOKUP($A28,'[1]liste reference'!$B$7:$P$892,13,0)),"x",VLOOKUP($A28,'[1]liste reference'!$B$7:$P$892,13,0)),VLOOKUP($A28,'[1]liste reference'!$A$7:$P$892,14,0)))</f>
        <v>8</v>
      </c>
      <c r="I28" s="227" t="n">
        <f aca="false">IF(ISNUMBER(H28),IF(ISERROR(VLOOKUP($A28,'[1]liste reference'!$A$7:$P$892,3,0)),IF(ISERROR(VLOOKUP($A28,'[1]liste reference'!$B$7:$P$892,2,0)),"",VLOOKUP($A28,'[1]liste reference'!$B$7:$P$892,2,0)),VLOOKUP($A28,'[1]liste reference'!$A$7:$P$892,3,0)),"")</f>
        <v>14</v>
      </c>
      <c r="J28" s="210" t="n">
        <f aca="false">IF(ISNUMBER(H28),IF(ISERROR(VLOOKUP($A28,'[1]liste reference'!$A$7:$P$892,4,0)),IF(ISERROR(VLOOKUP($A28,'[1]liste reference'!$B$7:$P$892,3,0)),"",VLOOKUP($A28,'[1]liste reference'!$B$7:$P$892,3,0)),VLOOKUP($A28,'[1]liste reference'!$A$7:$P$892,4,0)),"")</f>
        <v>2</v>
      </c>
      <c r="K28" s="211" t="str">
        <f aca="false">IF(A28="NEWCOD",IF(AB28="","Remplir le champs 'Nouveau taxa' svp.",$AB28),IF(ISTEXT($E28),"DEJA SAISI !",IF(A28="","",IF(ISERROR(VLOOKUP($A28,'[1]liste reference'!$A$7:$D$892,2,0)),IF(ISERROR(VLOOKUP($A28,'[1]liste reference'!$B$7:$D$892,1,0)),"code non répertorié ou synonyme",VLOOKUP($A28,'[1]liste reference'!$B$7:$D$892,1,0)),VLOOKUP(A28,'[1]liste reference'!$A$7:$D$892,2,0)))))</f>
        <v>Glyceria fluitans</v>
      </c>
      <c r="L28" s="228"/>
      <c r="M28" s="228"/>
      <c r="N28" s="228"/>
      <c r="O28" s="213" t="str">
        <f aca="false">IF(AA28="Cf.","Cf.","")</f>
        <v/>
      </c>
      <c r="P28" s="213" t="n">
        <f aca="false">IF($A28="NEWCOD",IF($AC28="","No",$AC28),IF(ISTEXT($E28),"DEJA SAISI !",IF($A28="","",IF(ISERROR(VLOOKUP($A28,'[1]liste reference'!A$1:S$1048576,19,FALSE())),IF(ISERROR(VLOOKUP($A28,'[1]liste reference'!B$1:S$1048576,19,FALSE())),"",VLOOKUP($A28,'[1]liste reference'!B$1:S$1048576,19,FALSE())),VLOOKUP($A28,'[1]liste reference'!A$1:S$1048576,19,FALSE())))))</f>
        <v>1564</v>
      </c>
      <c r="Q28" s="214" t="n">
        <f aca="false">IF(ISTEXT(H28),"",(B28*$B$7/100)+(C28*$C$7/100))</f>
        <v>0.0015</v>
      </c>
      <c r="R28" s="215" t="n">
        <f aca="false">IF(OR(ISTEXT(H28),Q28=0),"",IF(Q28&lt;0.1,1,IF(Q28&lt;1,2,IF(Q28&lt;10,3,IF(Q28&lt;50,4,IF(Q28&gt;=50,5,""))))))</f>
        <v>1</v>
      </c>
      <c r="S28" s="215" t="n">
        <f aca="false">IF(ISERROR(R28*I28),0,R28*I28)</f>
        <v>14</v>
      </c>
      <c r="T28" s="215" t="n">
        <f aca="false">IF(ISERROR(R28*I28*J28),0,R28*I28*J28)</f>
        <v>28</v>
      </c>
      <c r="U28" s="229" t="n">
        <f aca="false">IF(ISERROR(R28*J28),0,R28*J28)</f>
        <v>2</v>
      </c>
      <c r="V28" s="216" t="n">
        <v>2</v>
      </c>
      <c r="W28" s="217"/>
      <c r="Y28" s="218" t="str">
        <f aca="false">IF(A28="new.cod","NEWCOD",IF(AND((Z28=""),ISTEXT(A28)),A28,IF(Z28="","",INDEX('[1]liste reference'!$A$7:$A$892,Z28))))</f>
        <v>GLYFLU</v>
      </c>
      <c r="Z28" s="10" t="n">
        <f aca="false">IF(ISERROR(MATCH(A28,'[1]liste reference'!$A$7:$A$892,0)),IF(ISERROR(MATCH(A28,'[1]liste reference'!$B$7:$B$892,0)),"",(MATCH(A28,'[1]liste reference'!$B$7:$B$892,0))),(MATCH(A28,'[1]liste reference'!$A$7:$A$892,0)))</f>
        <v>320</v>
      </c>
      <c r="AA28" s="219"/>
      <c r="AB28" s="220"/>
      <c r="AC28" s="220"/>
      <c r="BC28" s="10" t="n">
        <f aca="false">IF(A28="","",1)</f>
        <v>1</v>
      </c>
    </row>
    <row r="29" customFormat="false" ht="12.75" hidden="false" customHeight="false" outlineLevel="0" collapsed="false">
      <c r="A29" s="221" t="s">
        <v>86</v>
      </c>
      <c r="B29" s="222"/>
      <c r="C29" s="223" t="n">
        <v>0.01</v>
      </c>
      <c r="D29" s="224" t="str">
        <f aca="false">IF(ISERROR(VLOOKUP($A29,'[1]liste reference'!$A$7:$D$892,2,0)),IF(ISERROR(VLOOKUP($A29,'[1]liste reference'!$B$7:$D$892,1,0)),"",VLOOKUP($A29,'[1]liste reference'!$B$7:$D$892,1,0)),VLOOKUP($A29,'[1]liste reference'!$A$7:$D$892,2,0))</f>
        <v>Lysimachia vulgaris</v>
      </c>
      <c r="E29" s="224" t="e">
        <f aca="false">IF(D29="",0,VLOOKUP(D29,D$22:D28,1,0))</f>
        <v>#N/A</v>
      </c>
      <c r="F29" s="225" t="n">
        <f aca="false">($B29*$B$7+$C29*$C$7)/100</f>
        <v>0.0015</v>
      </c>
      <c r="G29" s="226" t="str">
        <f aca="false">IF(A29="","",IF(ISERROR(VLOOKUP($A29,'[1]liste reference'!$A$7:$P$892,13,0)),IF(ISERROR(VLOOKUP($A29,'[1]liste reference'!$B$7:$P$892,12,0)),"    -",VLOOKUP($A29,'[1]liste reference'!$B$7:$P$892,12,0)),VLOOKUP($A29,'[1]liste reference'!$A$7:$P$892,13,0)))</f>
        <v>PHe</v>
      </c>
      <c r="H29" s="208" t="n">
        <f aca="false">IF(A29="","x",IF(ISERROR(VLOOKUP($A29,'[1]liste reference'!$A$7:$P$892,14,0)),IF(ISERROR(VLOOKUP($A29,'[1]liste reference'!$B$7:$P$892,13,0)),"x",VLOOKUP($A29,'[1]liste reference'!$B$7:$P$892,13,0)),VLOOKUP($A29,'[1]liste reference'!$A$7:$P$892,14,0)))</f>
        <v>8</v>
      </c>
      <c r="I29" s="227" t="str">
        <f aca="false">IF(ISNUMBER(H29),IF(ISERROR(VLOOKUP($A29,'[1]liste reference'!$A$7:$P$892,3,0)),IF(ISERROR(VLOOKUP($A29,'[1]liste reference'!$B$7:$P$892,2,0)),"",VLOOKUP($A29,'[1]liste reference'!$B$7:$P$892,2,0)),VLOOKUP($A29,'[1]liste reference'!$A$7:$P$892,3,0)),"")</f>
        <v/>
      </c>
      <c r="J29" s="210" t="str">
        <f aca="false">IF(ISNUMBER(H29),IF(ISERROR(VLOOKUP($A29,'[1]liste reference'!$A$7:$P$892,4,0)),IF(ISERROR(VLOOKUP($A29,'[1]liste reference'!$B$7:$P$892,3,0)),"",VLOOKUP($A29,'[1]liste reference'!$B$7:$P$892,3,0)),VLOOKUP($A29,'[1]liste reference'!$A$7:$P$892,4,0)),"")</f>
        <v/>
      </c>
      <c r="K29" s="211" t="str">
        <f aca="false">IF(A29="NEWCOD",IF(AB29="","Remplir le champs 'Nouveau taxa' svp.",$AB29),IF(ISTEXT($E29),"DEJA SAISI !",IF(A29="","",IF(ISERROR(VLOOKUP($A29,'[1]liste reference'!$A$7:$D$892,2,0)),IF(ISERROR(VLOOKUP($A29,'[1]liste reference'!$B$7:$D$892,1,0)),"code non répertorié ou synonyme",VLOOKUP($A29,'[1]liste reference'!$B$7:$D$892,1,0)),VLOOKUP(A29,'[1]liste reference'!$A$7:$D$892,2,0)))))</f>
        <v>Lysimachia vulgaris</v>
      </c>
      <c r="L29" s="228"/>
      <c r="M29" s="228"/>
      <c r="N29" s="228"/>
      <c r="O29" s="213" t="str">
        <f aca="false">IF(AA29="Cf.","Cf.","")</f>
        <v/>
      </c>
      <c r="P29" s="213" t="n">
        <f aca="false">IF($A29="NEWCOD",IF($AC29="","No",$AC29),IF(ISTEXT($E29),"DEJA SAISI !",IF($A29="","",IF(ISERROR(VLOOKUP($A29,'[1]liste reference'!A$1:S$1048576,19,FALSE())),IF(ISERROR(VLOOKUP($A29,'[1]liste reference'!B$1:S$1048576,19,FALSE())),"",VLOOKUP($A29,'[1]liste reference'!B$1:S$1048576,19,FALSE())),VLOOKUP($A29,'[1]liste reference'!A$1:S$1048576,19,FALSE())))))</f>
        <v>1887</v>
      </c>
      <c r="Q29" s="214" t="n">
        <f aca="false">IF(ISTEXT(H29),"",(B29*$B$7/100)+(C29*$C$7/100))</f>
        <v>0.0015</v>
      </c>
      <c r="R29" s="215" t="n">
        <f aca="false">IF(OR(ISTEXT(H29),Q29=0),"",IF(Q29&lt;0.1,1,IF(Q29&lt;1,2,IF(Q29&lt;10,3,IF(Q29&lt;50,4,IF(Q29&gt;=50,5,""))))))</f>
        <v>1</v>
      </c>
      <c r="S29" s="215" t="n">
        <f aca="false">IF(ISERROR(R29*I29),0,R29*I29)</f>
        <v>0</v>
      </c>
      <c r="T29" s="215" t="n">
        <f aca="false">IF(ISERROR(R29*I29*J29),0,R29*I29*J29)</f>
        <v>0</v>
      </c>
      <c r="U29" s="229" t="n">
        <f aca="false">IF(ISERROR(R29*J29),0,R29*J29)</f>
        <v>0</v>
      </c>
      <c r="V29" s="216" t="n">
        <v>0</v>
      </c>
      <c r="W29" s="217"/>
      <c r="Y29" s="218" t="str">
        <f aca="false">IF(A29="new.cod","NEWCOD",IF(AND((Z29=""),ISTEXT(A29)),A29,IF(Z29="","",INDEX('[1]liste reference'!$A$7:$A$892,Z29))))</f>
        <v>LYSVUL</v>
      </c>
      <c r="Z29" s="10" t="n">
        <f aca="false">IF(ISERROR(MATCH(A29,'[1]liste reference'!$A$7:$A$892,0)),IF(ISERROR(MATCH(A29,'[1]liste reference'!$B$7:$B$892,0)),"",(MATCH(A29,'[1]liste reference'!$B$7:$B$892,0))),(MATCH(A29,'[1]liste reference'!$A$7:$A$892,0)))</f>
        <v>440</v>
      </c>
      <c r="AA29" s="219"/>
      <c r="AB29" s="220"/>
      <c r="AC29" s="220"/>
      <c r="BC29" s="10" t="n">
        <f aca="false">IF(A29="","",1)</f>
        <v>1</v>
      </c>
    </row>
    <row r="30" customFormat="false" ht="12.75" hidden="false" customHeight="false" outlineLevel="0" collapsed="false">
      <c r="A30" s="221" t="s">
        <v>87</v>
      </c>
      <c r="B30" s="222" t="n">
        <v>0.01</v>
      </c>
      <c r="C30" s="223" t="n">
        <v>0.01</v>
      </c>
      <c r="D30" s="224" t="str">
        <f aca="false">IF(ISERROR(VLOOKUP($A30,'[1]liste reference'!$A$7:$D$892,2,0)),IF(ISERROR(VLOOKUP($A30,'[1]liste reference'!$B$7:$D$892,1,0)),"",VLOOKUP($A30,'[1]liste reference'!$B$7:$D$892,1,0)),VLOOKUP($A30,'[1]liste reference'!$A$7:$D$892,2,0))</f>
        <v>Phragmites australis</v>
      </c>
      <c r="E30" s="224" t="e">
        <f aca="false">IF(D30="",0,VLOOKUP(D30,D$22:D29,1,0))</f>
        <v>#N/A</v>
      </c>
      <c r="F30" s="225" t="n">
        <f aca="false">($B30*$B$7+$C30*$C$7)/100</f>
        <v>0.01</v>
      </c>
      <c r="G30" s="226" t="str">
        <f aca="false">IF(A30="","",IF(ISERROR(VLOOKUP($A30,'[1]liste reference'!$A$7:$P$892,13,0)),IF(ISERROR(VLOOKUP($A30,'[1]liste reference'!$B$7:$P$892,12,0)),"    -",VLOOKUP($A30,'[1]liste reference'!$B$7:$P$892,12,0)),VLOOKUP($A30,'[1]liste reference'!$A$7:$P$892,13,0)))</f>
        <v>PHe</v>
      </c>
      <c r="H30" s="208" t="n">
        <f aca="false">IF(A30="","x",IF(ISERROR(VLOOKUP($A30,'[1]liste reference'!$A$7:$P$892,14,0)),IF(ISERROR(VLOOKUP($A30,'[1]liste reference'!$B$7:$P$892,13,0)),"x",VLOOKUP($A30,'[1]liste reference'!$B$7:$P$892,13,0)),VLOOKUP($A30,'[1]liste reference'!$A$7:$P$892,14,0)))</f>
        <v>8</v>
      </c>
      <c r="I30" s="227" t="n">
        <f aca="false">IF(ISNUMBER(H30),IF(ISERROR(VLOOKUP($A30,'[1]liste reference'!$A$7:$P$892,3,0)),IF(ISERROR(VLOOKUP($A30,'[1]liste reference'!$B$7:$P$892,2,0)),"",VLOOKUP($A30,'[1]liste reference'!$B$7:$P$892,2,0)),VLOOKUP($A30,'[1]liste reference'!$A$7:$P$892,3,0)),"")</f>
        <v>9</v>
      </c>
      <c r="J30" s="210" t="n">
        <f aca="false">IF(ISNUMBER(H30),IF(ISERROR(VLOOKUP($A30,'[1]liste reference'!$A$7:$P$892,4,0)),IF(ISERROR(VLOOKUP($A30,'[1]liste reference'!$B$7:$P$892,3,0)),"",VLOOKUP($A30,'[1]liste reference'!$B$7:$P$892,3,0)),VLOOKUP($A30,'[1]liste reference'!$A$7:$P$892,4,0)),"")</f>
        <v>2</v>
      </c>
      <c r="K30" s="211" t="str">
        <f aca="false">IF(A30="NEWCOD",IF(AB30="","Remplir le champs 'Nouveau taxa' svp.",$AB30),IF(ISTEXT($E30),"DEJA SAISI !",IF(A30="","",IF(ISERROR(VLOOKUP($A30,'[1]liste reference'!$A$7:$D$892,2,0)),IF(ISERROR(VLOOKUP($A30,'[1]liste reference'!$B$7:$D$892,1,0)),"code non répertorié ou synonyme",VLOOKUP($A30,'[1]liste reference'!$B$7:$D$892,1,0)),VLOOKUP(A30,'[1]liste reference'!$A$7:$D$892,2,0)))))</f>
        <v>Phragmites australis</v>
      </c>
      <c r="L30" s="228"/>
      <c r="M30" s="228"/>
      <c r="N30" s="228"/>
      <c r="O30" s="213" t="str">
        <f aca="false">IF(AA30="Cf.","Cf.","")</f>
        <v/>
      </c>
      <c r="P30" s="213" t="n">
        <f aca="false">IF($A30="NEWCOD",IF($AC30="","No",$AC30),IF(ISTEXT($E30),"DEJA SAISI !",IF($A30="","",IF(ISERROR(VLOOKUP($A30,'[1]liste reference'!A$1:S$1048576,19,FALSE())),IF(ISERROR(VLOOKUP($A30,'[1]liste reference'!B$1:S$1048576,19,FALSE())),"",VLOOKUP($A30,'[1]liste reference'!B$1:S$1048576,19,FALSE())),VLOOKUP($A30,'[1]liste reference'!A$1:S$1048576,19,FALSE())))))</f>
        <v>1579</v>
      </c>
      <c r="Q30" s="214" t="n">
        <f aca="false">IF(ISTEXT(H30),"",(B30*$B$7/100)+(C30*$C$7/100))</f>
        <v>0.01</v>
      </c>
      <c r="R30" s="215" t="n">
        <f aca="false">IF(OR(ISTEXT(H30),Q30=0),"",IF(Q30&lt;0.1,1,IF(Q30&lt;1,2,IF(Q30&lt;10,3,IF(Q30&lt;50,4,IF(Q30&gt;=50,5,""))))))</f>
        <v>1</v>
      </c>
      <c r="S30" s="215" t="n">
        <f aca="false">IF(ISERROR(R30*I30),0,R30*I30)</f>
        <v>9</v>
      </c>
      <c r="T30" s="215" t="n">
        <f aca="false">IF(ISERROR(R30*I30*J30),0,R30*I30*J30)</f>
        <v>18</v>
      </c>
      <c r="U30" s="229" t="n">
        <f aca="false">IF(ISERROR(R30*J30),0,R30*J30)</f>
        <v>2</v>
      </c>
      <c r="V30" s="216" t="n">
        <v>2</v>
      </c>
      <c r="W30" s="217"/>
      <c r="Y30" s="218" t="str">
        <f aca="false">IF(A30="new.cod","NEWCOD",IF(AND((Z30=""),ISTEXT(A30)),A30,IF(Z30="","",INDEX('[1]liste reference'!$A$7:$A$892,Z30))))</f>
        <v>PHRAUS</v>
      </c>
      <c r="Z30" s="10" t="n">
        <f aca="false">IF(ISERROR(MATCH(A30,'[1]liste reference'!$A$7:$A$892,0)),IF(ISERROR(MATCH(A30,'[1]liste reference'!$B$7:$B$892,0)),"",(MATCH(A30,'[1]liste reference'!$B$7:$B$892,0))),(MATCH(A30,'[1]liste reference'!$A$7:$A$892,0)))</f>
        <v>571</v>
      </c>
      <c r="AA30" s="219"/>
      <c r="AB30" s="220"/>
      <c r="AC30" s="220"/>
      <c r="BC30" s="10" t="n">
        <f aca="false">IF(A30="","",1)</f>
        <v>1</v>
      </c>
    </row>
    <row r="31" customFormat="false" ht="12.75" hidden="false" customHeight="false" outlineLevel="0" collapsed="false">
      <c r="A31" s="221" t="s">
        <v>88</v>
      </c>
      <c r="B31" s="222"/>
      <c r="C31" s="223" t="n">
        <v>0.01</v>
      </c>
      <c r="D31" s="224" t="str">
        <f aca="false">IF(ISERROR(VLOOKUP($A31,'[1]liste reference'!$A$7:$D$892,2,0)),IF(ISERROR(VLOOKUP($A31,'[1]liste reference'!$B$7:$D$892,1,0)),"",VLOOKUP($A31,'[1]liste reference'!$B$7:$D$892,1,0)),VLOOKUP($A31,'[1]liste reference'!$A$7:$D$892,2,0))</f>
        <v>Molinia caerulea</v>
      </c>
      <c r="E31" s="224" t="e">
        <f aca="false">IF(D31="",0,VLOOKUP(D31,D$22:D30,1,0))</f>
        <v>#N/A</v>
      </c>
      <c r="F31" s="225" t="n">
        <f aca="false">($B31*$B$7+$C31*$C$7)/100</f>
        <v>0.0015</v>
      </c>
      <c r="G31" s="226" t="str">
        <f aca="false">IF(A31="","",IF(ISERROR(VLOOKUP($A31,'[1]liste reference'!$A$7:$P$892,13,0)),IF(ISERROR(VLOOKUP($A31,'[1]liste reference'!$B$7:$P$892,12,0)),"    -",VLOOKUP($A31,'[1]liste reference'!$B$7:$P$892,12,0)),VLOOKUP($A31,'[1]liste reference'!$A$7:$P$892,13,0)))</f>
        <v>PHg</v>
      </c>
      <c r="H31" s="208" t="n">
        <f aca="false">IF(A31="","x",IF(ISERROR(VLOOKUP($A31,'[1]liste reference'!$A$7:$P$892,14,0)),IF(ISERROR(VLOOKUP($A31,'[1]liste reference'!$B$7:$P$892,13,0)),"x",VLOOKUP($A31,'[1]liste reference'!$B$7:$P$892,13,0)),VLOOKUP($A31,'[1]liste reference'!$A$7:$P$892,14,0)))</f>
        <v>9</v>
      </c>
      <c r="I31" s="227" t="str">
        <f aca="false">IF(ISNUMBER(H31),IF(ISERROR(VLOOKUP($A31,'[1]liste reference'!$A$7:$P$892,3,0)),IF(ISERROR(VLOOKUP($A31,'[1]liste reference'!$B$7:$P$892,2,0)),"",VLOOKUP($A31,'[1]liste reference'!$B$7:$P$892,2,0)),VLOOKUP($A31,'[1]liste reference'!$A$7:$P$892,3,0)),"")</f>
        <v/>
      </c>
      <c r="J31" s="210" t="str">
        <f aca="false">IF(ISNUMBER(H31),IF(ISERROR(VLOOKUP($A31,'[1]liste reference'!$A$7:$P$892,4,0)),IF(ISERROR(VLOOKUP($A31,'[1]liste reference'!$B$7:$P$892,3,0)),"",VLOOKUP($A31,'[1]liste reference'!$B$7:$P$892,3,0)),VLOOKUP($A31,'[1]liste reference'!$A$7:$P$892,4,0)),"")</f>
        <v/>
      </c>
      <c r="K31" s="211" t="str">
        <f aca="false">IF(A31="NEWCOD",IF(AB31="","Remplir le champs 'Nouveau taxa' svp.",$AB31),IF(ISTEXT($E31),"DEJA SAISI !",IF(A31="","",IF(ISERROR(VLOOKUP($A31,'[1]liste reference'!$A$7:$D$892,2,0)),IF(ISERROR(VLOOKUP($A31,'[1]liste reference'!$B$7:$D$892,1,0)),"code non répertorié ou synonyme",VLOOKUP($A31,'[1]liste reference'!$B$7:$D$892,1,0)),VLOOKUP(A31,'[1]liste reference'!$A$7:$D$892,2,0)))))</f>
        <v>Molinia caerulea</v>
      </c>
      <c r="L31" s="228"/>
      <c r="M31" s="228"/>
      <c r="N31" s="228"/>
      <c r="O31" s="213" t="str">
        <f aca="false">IF(AA31="Cf.","Cf.","")</f>
        <v/>
      </c>
      <c r="P31" s="213" t="n">
        <f aca="false">IF($A31="NEWCOD",IF($AC31="","No",$AC31),IF(ISTEXT($E31),"DEJA SAISI !",IF($A31="","",IF(ISERROR(VLOOKUP($A31,'[1]liste reference'!A$1:S$1048576,19,FALSE())),IF(ISERROR(VLOOKUP($A31,'[1]liste reference'!B$1:S$1048576,19,FALSE())),"",VLOOKUP($A31,'[1]liste reference'!B$1:S$1048576,19,FALSE())),VLOOKUP($A31,'[1]liste reference'!A$1:S$1048576,19,FALSE())))))</f>
        <v>1571</v>
      </c>
      <c r="Q31" s="214" t="n">
        <f aca="false">IF(ISTEXT(H31),"",(B31*$B$7/100)+(C31*$C$7/100))</f>
        <v>0.0015</v>
      </c>
      <c r="R31" s="215" t="n">
        <f aca="false">IF(OR(ISTEXT(H31),Q31=0),"",IF(Q31&lt;0.1,1,IF(Q31&lt;1,2,IF(Q31&lt;10,3,IF(Q31&lt;50,4,IF(Q31&gt;=50,5,""))))))</f>
        <v>1</v>
      </c>
      <c r="S31" s="215" t="n">
        <f aca="false">IF(ISERROR(R31*I31),0,R31*I31)</f>
        <v>0</v>
      </c>
      <c r="T31" s="215" t="n">
        <f aca="false">IF(ISERROR(R31*I31*J31),0,R31*I31*J31)</f>
        <v>0</v>
      </c>
      <c r="U31" s="229" t="n">
        <f aca="false">IF(ISERROR(R31*J31),0,R31*J31)</f>
        <v>0</v>
      </c>
      <c r="V31" s="216" t="n">
        <v>0</v>
      </c>
      <c r="W31" s="217"/>
      <c r="Y31" s="218" t="str">
        <f aca="false">IF(A31="new.cod","NEWCOD",IF(AND((Z31=""),ISTEXT(A31)),A31,IF(Z31="","",INDEX('[1]liste reference'!$A$7:$A$892,Z31))))</f>
        <v>MOLCAE</v>
      </c>
      <c r="Z31" s="10" t="n">
        <f aca="false">IF(ISERROR(MATCH(A31,'[1]liste reference'!$A$7:$A$892,0)),IF(ISERROR(MATCH(A31,'[1]liste reference'!$B$7:$B$892,0)),"",(MATCH(A31,'[1]liste reference'!$B$7:$B$892,0))),(MATCH(A31,'[1]liste reference'!$A$7:$A$892,0)))</f>
        <v>474</v>
      </c>
      <c r="AA31" s="219"/>
      <c r="AB31" s="220"/>
      <c r="AC31" s="220"/>
      <c r="BC31" s="10" t="n">
        <f aca="false">IF(A31="","",1)</f>
        <v>1</v>
      </c>
    </row>
    <row r="32" customFormat="false" ht="12.75" hidden="false" customHeight="false" outlineLevel="0" collapsed="false">
      <c r="A32" s="221" t="s">
        <v>89</v>
      </c>
      <c r="B32" s="222"/>
      <c r="C32" s="223" t="n">
        <v>0.01</v>
      </c>
      <c r="D32" s="224" t="str">
        <f aca="false">IF(ISERROR(VLOOKUP($A32,'[1]liste reference'!$A$7:$D$892,2,0)),IF(ISERROR(VLOOKUP($A32,'[1]liste reference'!$B$7:$D$892,1,0)),"",VLOOKUP($A32,'[1]liste reference'!$B$7:$D$892,1,0)),VLOOKUP($A32,'[1]liste reference'!$A$7:$D$892,2,0))</f>
        <v/>
      </c>
      <c r="E32" s="224" t="n">
        <f aca="false">IF(D32="",0,VLOOKUP(D32,D$22:D31,1,0))</f>
        <v>0</v>
      </c>
      <c r="F32" s="225" t="n">
        <f aca="false">($B32*$B$7+$C32*$C$7)/100</f>
        <v>0.0015</v>
      </c>
      <c r="G32" s="226" t="str">
        <f aca="false">IF(A32="","",IF(ISERROR(VLOOKUP($A32,'[1]liste reference'!$A$7:$P$892,13,0)),IF(ISERROR(VLOOKUP($A32,'[1]liste reference'!$B$7:$P$892,12,0)),"    -",VLOOKUP($A32,'[1]liste reference'!$B$7:$P$892,12,0)),VLOOKUP($A32,'[1]liste reference'!$A$7:$P$892,13,0)))</f>
        <v>    -</v>
      </c>
      <c r="H32" s="208" t="str">
        <f aca="false">IF(A32="","x",IF(ISERROR(VLOOKUP($A32,'[1]liste reference'!$A$7:$P$892,14,0)),IF(ISERROR(VLOOKUP($A32,'[1]liste reference'!$B$7:$P$892,13,0)),"x",VLOOKUP($A32,'[1]liste reference'!$B$7:$P$892,13,0)),VLOOKUP($A32,'[1]liste reference'!$A$7:$P$892,14,0)))</f>
        <v>x</v>
      </c>
      <c r="I32" s="227" t="str">
        <f aca="false">IF(ISNUMBER(H32),IF(ISERROR(VLOOKUP($A32,'[1]liste reference'!$A$7:$P$892,3,0)),IF(ISERROR(VLOOKUP($A32,'[1]liste reference'!$B$7:$P$892,2,0)),"",VLOOKUP($A32,'[1]liste reference'!$B$7:$P$892,2,0)),VLOOKUP($A32,'[1]liste reference'!$A$7:$P$892,3,0)),"")</f>
        <v/>
      </c>
      <c r="J32" s="210" t="str">
        <f aca="false">IF(ISNUMBER(H32),IF(ISERROR(VLOOKUP($A32,'[1]liste reference'!$A$7:$P$892,4,0)),IF(ISERROR(VLOOKUP($A32,'[1]liste reference'!$B$7:$P$892,3,0)),"",VLOOKUP($A32,'[1]liste reference'!$B$7:$P$892,3,0)),VLOOKUP($A32,'[1]liste reference'!$A$7:$P$892,4,0)),"")</f>
        <v/>
      </c>
      <c r="K32" s="211" t="str">
        <f aca="false">IF(A32="NEWCOD",IF(AB32="","Remplir le champs 'Nouveau taxa' svp.",$AB32),IF(ISTEXT($E32),"DEJA SAISI !",IF(A32="","",IF(ISERROR(VLOOKUP($A32,'[1]liste reference'!$A$7:$D$892,2,0)),IF(ISERROR(VLOOKUP($A32,'[1]liste reference'!$B$7:$D$892,1,0)),"code non répertorié ou synonyme",VLOOKUP($A32,'[1]liste reference'!$B$7:$D$892,1,0)),VLOOKUP(A32,'[1]liste reference'!$A$7:$D$892,2,0)))))</f>
        <v>Petasites albus</v>
      </c>
      <c r="L32" s="228"/>
      <c r="M32" s="228"/>
      <c r="N32" s="228"/>
      <c r="O32" s="213" t="str">
        <f aca="false">IF(AA32="Cf.","Cf.","")</f>
        <v/>
      </c>
      <c r="P32" s="213" t="str">
        <f aca="false">IF($A32="NEWCOD",IF($AC32="","No",$AC32),IF(ISTEXT($E32),"DEJA SAISI !",IF($A32="","",IF(ISERROR(VLOOKUP($A32,'[1]liste reference'!A$1:S$1048576,19,FALSE())),IF(ISERROR(VLOOKUP($A32,'[1]liste reference'!B$1:S$1048576,19,FALSE())),"",VLOOKUP($A32,'[1]liste reference'!B$1:S$1048576,19,FALSE())),VLOOKUP($A32,'[1]liste reference'!A$1:S$1048576,19,FALSE())))))</f>
        <v>No</v>
      </c>
      <c r="Q32" s="214" t="str">
        <f aca="false">IF(ISTEXT(H32),"",(B32*$B$7/100)+(C32*$C$7/100))</f>
        <v/>
      </c>
      <c r="R32" s="215" t="str">
        <f aca="false">IF(OR(ISTEXT(H32),Q32=0),"",IF(Q32&lt;0.1,1,IF(Q32&lt;1,2,IF(Q32&lt;10,3,IF(Q32&lt;50,4,IF(Q32&gt;=50,5,""))))))</f>
        <v/>
      </c>
      <c r="S32" s="215" t="n">
        <f aca="false">IF(ISERROR(R32*I32),0,R32*I32)</f>
        <v>0</v>
      </c>
      <c r="T32" s="215" t="n">
        <f aca="false">IF(ISERROR(R32*I32*J32),0,R32*I32*J32)</f>
        <v>0</v>
      </c>
      <c r="U32" s="229" t="n">
        <f aca="false">IF(ISERROR(R32*J32),0,R32*J32)</f>
        <v>0</v>
      </c>
      <c r="V32" s="216" t="n">
        <v>0</v>
      </c>
      <c r="W32" s="217"/>
      <c r="Y32" s="218" t="str">
        <f aca="false">IF(A32="new.cod","NEWCOD",IF(AND((Z32=""),ISTEXT(A32)),A32,IF(Z32="","",INDEX('[1]liste reference'!$A$7:$A$892,Z32))))</f>
        <v>newcod</v>
      </c>
      <c r="Z32" s="10" t="str">
        <f aca="false">IF(ISERROR(MATCH(A32,'[1]liste reference'!$A$7:$A$892,0)),IF(ISERROR(MATCH(A32,'[1]liste reference'!$B$7:$B$892,0)),"",(MATCH(A32,'[1]liste reference'!$B$7:$B$892,0))),(MATCH(A32,'[1]liste reference'!$A$7:$A$892,0)))</f>
        <v/>
      </c>
      <c r="AA32" s="219"/>
      <c r="AB32" s="220" t="s">
        <v>90</v>
      </c>
      <c r="AC32" s="220"/>
      <c r="BC32" s="10" t="n">
        <f aca="false">IF(A32="","",1)</f>
        <v>1</v>
      </c>
    </row>
    <row r="33" customFormat="false" ht="12.75" hidden="false" customHeight="false" outlineLevel="0" collapsed="false">
      <c r="A33" s="221" t="s">
        <v>89</v>
      </c>
      <c r="B33" s="222"/>
      <c r="C33" s="223" t="n">
        <v>0.01</v>
      </c>
      <c r="D33" s="224" t="str">
        <f aca="false">IF(ISERROR(VLOOKUP($A33,'[1]liste reference'!$A$7:$D$892,2,0)),IF(ISERROR(VLOOKUP($A33,'[1]liste reference'!$B$7:$D$892,1,0)),"",VLOOKUP($A33,'[1]liste reference'!$B$7:$D$892,1,0)),VLOOKUP($A33,'[1]liste reference'!$A$7:$D$892,2,0))</f>
        <v/>
      </c>
      <c r="E33" s="224" t="n">
        <f aca="false">IF(D33="",0,VLOOKUP(D33,D$22:D32,1,0))</f>
        <v>0</v>
      </c>
      <c r="F33" s="225" t="n">
        <f aca="false">($B33*$B$7+$C33*$C$7)/100</f>
        <v>0.0015</v>
      </c>
      <c r="G33" s="226" t="str">
        <f aca="false">IF(A33="","",IF(ISERROR(VLOOKUP($A33,'[1]liste reference'!$A$7:$P$892,13,0)),IF(ISERROR(VLOOKUP($A33,'[1]liste reference'!$B$7:$P$892,12,0)),"    -",VLOOKUP($A33,'[1]liste reference'!$B$7:$P$892,12,0)),VLOOKUP($A33,'[1]liste reference'!$A$7:$P$892,13,0)))</f>
        <v>    -</v>
      </c>
      <c r="H33" s="208" t="str">
        <f aca="false">IF(A33="","x",IF(ISERROR(VLOOKUP($A33,'[1]liste reference'!$A$7:$P$892,14,0)),IF(ISERROR(VLOOKUP($A33,'[1]liste reference'!$B$7:$P$892,13,0)),"x",VLOOKUP($A33,'[1]liste reference'!$B$7:$P$892,13,0)),VLOOKUP($A33,'[1]liste reference'!$A$7:$P$892,14,0)))</f>
        <v>x</v>
      </c>
      <c r="I33" s="227" t="str">
        <f aca="false">IF(ISNUMBER(H33),IF(ISERROR(VLOOKUP($A33,'[1]liste reference'!$A$7:$P$892,3,0)),IF(ISERROR(VLOOKUP($A33,'[1]liste reference'!$B$7:$P$892,2,0)),"",VLOOKUP($A33,'[1]liste reference'!$B$7:$P$892,2,0)),VLOOKUP($A33,'[1]liste reference'!$A$7:$P$892,3,0)),"")</f>
        <v/>
      </c>
      <c r="J33" s="210" t="str">
        <f aca="false">IF(ISNUMBER(H33),IF(ISERROR(VLOOKUP($A33,'[1]liste reference'!$A$7:$P$892,4,0)),IF(ISERROR(VLOOKUP($A33,'[1]liste reference'!$B$7:$P$892,3,0)),"",VLOOKUP($A33,'[1]liste reference'!$B$7:$P$892,3,0)),VLOOKUP($A33,'[1]liste reference'!$A$7:$P$892,4,0)),"")</f>
        <v/>
      </c>
      <c r="K33" s="211" t="str">
        <f aca="false">IF(A33="NEWCOD",IF(AB33="","Remplir le champs 'Nouveau taxa' svp.",$AB33),IF(ISTEXT($E33),"DEJA SAISI !",IF(A33="","",IF(ISERROR(VLOOKUP($A33,'[1]liste reference'!$A$7:$D$892,2,0)),IF(ISERROR(VLOOKUP($A33,'[1]liste reference'!$B$7:$D$892,1,0)),"code non répertorié ou synonyme",VLOOKUP($A33,'[1]liste reference'!$B$7:$D$892,1,0)),VLOOKUP(A33,'[1]liste reference'!$A$7:$D$892,2,0)))))</f>
        <v>Fraxinus exelsior</v>
      </c>
      <c r="L33" s="228"/>
      <c r="M33" s="228"/>
      <c r="N33" s="228"/>
      <c r="O33" s="213" t="str">
        <f aca="false">IF(AA33="Cf.","Cf.","")</f>
        <v/>
      </c>
      <c r="P33" s="213" t="str">
        <f aca="false">IF($A33="NEWCOD",IF($AC33="","No",$AC33),IF(ISTEXT($E33),"DEJA SAISI !",IF($A33="","",IF(ISERROR(VLOOKUP($A33,'[1]liste reference'!A$1:S$1048576,19,FALSE())),IF(ISERROR(VLOOKUP($A33,'[1]liste reference'!B$1:S$1048576,19,FALSE())),"",VLOOKUP($A33,'[1]liste reference'!B$1:S$1048576,19,FALSE())),VLOOKUP($A33,'[1]liste reference'!A$1:S$1048576,19,FALSE())))))</f>
        <v>No</v>
      </c>
      <c r="Q33" s="214" t="str">
        <f aca="false">IF(ISTEXT(H33),"",(B33*$B$7/100)+(C33*$C$7/100))</f>
        <v/>
      </c>
      <c r="R33" s="215" t="str">
        <f aca="false">IF(OR(ISTEXT(H33),Q33=0),"",IF(Q33&lt;0.1,1,IF(Q33&lt;1,2,IF(Q33&lt;10,3,IF(Q33&lt;50,4,IF(Q33&gt;=50,5,""))))))</f>
        <v/>
      </c>
      <c r="S33" s="215" t="n">
        <f aca="false">IF(ISERROR(R33*I33),0,R33*I33)</f>
        <v>0</v>
      </c>
      <c r="T33" s="215" t="n">
        <f aca="false">IF(ISERROR(R33*I33*J33),0,R33*I33*J33)</f>
        <v>0</v>
      </c>
      <c r="U33" s="229" t="n">
        <f aca="false">IF(ISERROR(R33*J33),0,R33*J33)</f>
        <v>0</v>
      </c>
      <c r="V33" s="216" t="n">
        <v>0</v>
      </c>
      <c r="W33" s="217"/>
      <c r="Y33" s="218" t="str">
        <f aca="false">IF(A33="new.cod","NEWCOD",IF(AND((Z33=""),ISTEXT(A33)),A33,IF(Z33="","",INDEX('[1]liste reference'!$A$7:$A$892,Z33))))</f>
        <v>newcod</v>
      </c>
      <c r="Z33" s="10" t="str">
        <f aca="false">IF(ISERROR(MATCH(A33,'[1]liste reference'!$A$7:$A$892,0)),IF(ISERROR(MATCH(A33,'[1]liste reference'!$B$7:$B$892,0)),"",(MATCH(A33,'[1]liste reference'!$B$7:$B$892,0))),(MATCH(A33,'[1]liste reference'!$A$7:$A$892,0)))</f>
        <v/>
      </c>
      <c r="AA33" s="219"/>
      <c r="AB33" s="220" t="s">
        <v>91</v>
      </c>
      <c r="AC33" s="220"/>
      <c r="BC33" s="10" t="n">
        <f aca="false">IF(A33="","",1)</f>
        <v>1</v>
      </c>
    </row>
    <row r="34" customFormat="false" ht="12.75" hidden="false" customHeight="false" outlineLevel="0" collapsed="false">
      <c r="A34" s="221" t="s">
        <v>89</v>
      </c>
      <c r="B34" s="222"/>
      <c r="C34" s="223" t="n">
        <v>0.01</v>
      </c>
      <c r="D34" s="224" t="str">
        <f aca="false">IF(ISERROR(VLOOKUP($A34,'[1]liste reference'!$A$7:$D$892,2,0)),IF(ISERROR(VLOOKUP($A34,'[1]liste reference'!$B$7:$D$892,1,0)),"",VLOOKUP($A34,'[1]liste reference'!$B$7:$D$892,1,0)),VLOOKUP($A34,'[1]liste reference'!$A$7:$D$892,2,0))</f>
        <v/>
      </c>
      <c r="E34" s="224" t="n">
        <f aca="false">IF(D34="",0,VLOOKUP(D34,D$22:D33,1,0))</f>
        <v>0</v>
      </c>
      <c r="F34" s="231" t="n">
        <f aca="false">($B34*$B$7+$C34*$C$7)/100</f>
        <v>0.0015</v>
      </c>
      <c r="G34" s="226" t="str">
        <f aca="false">IF(A34="","",IF(ISERROR(VLOOKUP($A34,'[1]liste reference'!$A$7:$P$892,13,0)),IF(ISERROR(VLOOKUP($A34,'[1]liste reference'!$B$7:$P$892,12,0)),"    -",VLOOKUP($A34,'[1]liste reference'!$B$7:$P$892,12,0)),VLOOKUP($A34,'[1]liste reference'!$A$7:$P$892,13,0)))</f>
        <v>    -</v>
      </c>
      <c r="H34" s="208" t="str">
        <f aca="false">IF(A34="","x",IF(ISERROR(VLOOKUP($A34,'[1]liste reference'!$A$7:$P$892,14,0)),IF(ISERROR(VLOOKUP($A34,'[1]liste reference'!$B$7:$P$892,13,0)),"x",VLOOKUP($A34,'[1]liste reference'!$B$7:$P$892,13,0)),VLOOKUP($A34,'[1]liste reference'!$A$7:$P$892,14,0)))</f>
        <v>x</v>
      </c>
      <c r="I34" s="227" t="str">
        <f aca="false">IF(ISNUMBER(H34),IF(ISERROR(VLOOKUP($A34,'[1]liste reference'!$A$7:$P$892,3,0)),IF(ISERROR(VLOOKUP($A34,'[1]liste reference'!$B$7:$P$892,2,0)),"",VLOOKUP($A34,'[1]liste reference'!$B$7:$P$892,2,0)),VLOOKUP($A34,'[1]liste reference'!$A$7:$P$892,3,0)),"")</f>
        <v/>
      </c>
      <c r="J34" s="210" t="str">
        <f aca="false">IF(ISNUMBER(H34),IF(ISERROR(VLOOKUP($A34,'[1]liste reference'!$A$7:$P$892,4,0)),IF(ISERROR(VLOOKUP($A34,'[1]liste reference'!$B$7:$P$892,3,0)),"",VLOOKUP($A34,'[1]liste reference'!$B$7:$P$892,3,0)),VLOOKUP($A34,'[1]liste reference'!$A$7:$P$892,4,0)),"")</f>
        <v/>
      </c>
      <c r="K34" s="211" t="str">
        <f aca="false">IF(A34="NEWCOD",IF(AB34="","Remplir le champs 'Nouveau taxa' svp.",$AB34),IF(ISTEXT($E34),"DEJA SAISI !",IF(A34="","",IF(ISERROR(VLOOKUP($A34,'[1]liste reference'!$A$7:$D$892,2,0)),IF(ISERROR(VLOOKUP($A34,'[1]liste reference'!$B$7:$D$892,1,0)),"code non répertorié ou synonyme",VLOOKUP($A34,'[1]liste reference'!$B$7:$D$892,1,0)),VLOOKUP(A34,'[1]liste reference'!$A$7:$D$892,2,0)))))</f>
        <v>Epilobum hirsutum</v>
      </c>
      <c r="L34" s="228"/>
      <c r="M34" s="228"/>
      <c r="N34" s="228"/>
      <c r="O34" s="213" t="str">
        <f aca="false">IF(AA34="Cf.","Cf.","")</f>
        <v/>
      </c>
      <c r="P34" s="213" t="str">
        <f aca="false">IF($A34="NEWCOD",IF($AC34="","No",$AC34),IF(ISTEXT($E34),"DEJA SAISI !",IF($A34="","",IF(ISERROR(VLOOKUP($A34,'[1]liste reference'!A$1:S$1048576,19,FALSE())),IF(ISERROR(VLOOKUP($A34,'[1]liste reference'!B$1:S$1048576,19,FALSE())),"",VLOOKUP($A34,'[1]liste reference'!B$1:S$1048576,19,FALSE())),VLOOKUP($A34,'[1]liste reference'!A$1:S$1048576,19,FALSE())))))</f>
        <v>No</v>
      </c>
      <c r="Q34" s="214" t="str">
        <f aca="false">IF(ISTEXT(H34),"",(B34*$B$7/100)+(C34*$C$7/100))</f>
        <v/>
      </c>
      <c r="R34" s="215" t="str">
        <f aca="false">IF(OR(ISTEXT(H34),Q34=0),"",IF(Q34&lt;0.1,1,IF(Q34&lt;1,2,IF(Q34&lt;10,3,IF(Q34&lt;50,4,IF(Q34&gt;=50,5,""))))))</f>
        <v/>
      </c>
      <c r="S34" s="215" t="n">
        <f aca="false">IF(ISERROR(R34*I34),0,R34*I34)</f>
        <v>0</v>
      </c>
      <c r="T34" s="215" t="n">
        <f aca="false">IF(ISERROR(R34*I34*J34),0,R34*I34*J34)</f>
        <v>0</v>
      </c>
      <c r="U34" s="229" t="n">
        <f aca="false">IF(ISERROR(R34*J34),0,R34*J34)</f>
        <v>0</v>
      </c>
      <c r="V34" s="216" t="n">
        <v>0</v>
      </c>
      <c r="W34" s="217"/>
      <c r="Y34" s="218" t="str">
        <f aca="false">IF(A34="new.cod","NEWCOD",IF(AND((Z34=""),ISTEXT(A34)),A34,IF(Z34="","",INDEX('[1]liste reference'!$A$7:$A$892,Z34))))</f>
        <v>newcod</v>
      </c>
      <c r="Z34" s="10" t="str">
        <f aca="false">IF(ISERROR(MATCH(A34,'[1]liste reference'!$A$7:$A$892,0)),IF(ISERROR(MATCH(A34,'[1]liste reference'!$B$7:$B$892,0)),"",(MATCH(A34,'[1]liste reference'!$B$7:$B$892,0))),(MATCH(A34,'[1]liste reference'!$A$7:$A$892,0)))</f>
        <v/>
      </c>
      <c r="AA34" s="219"/>
      <c r="AB34" s="220" t="s">
        <v>92</v>
      </c>
      <c r="AC34" s="220"/>
      <c r="BC34" s="10" t="n">
        <f aca="false">IF(A34="","",1)</f>
        <v>1</v>
      </c>
    </row>
    <row r="35" customFormat="false" ht="12.75" hidden="false" customHeight="false" outlineLevel="0" collapsed="false">
      <c r="A35" s="221" t="s">
        <v>89</v>
      </c>
      <c r="B35" s="222"/>
      <c r="C35" s="223" t="n">
        <v>0.01</v>
      </c>
      <c r="D35" s="224" t="str">
        <f aca="false">IF(ISERROR(VLOOKUP($A35,'[1]liste reference'!$A$7:$D$892,2,0)),IF(ISERROR(VLOOKUP($A35,'[1]liste reference'!$B$7:$D$892,1,0)),"",VLOOKUP($A35,'[1]liste reference'!$B$7:$D$892,1,0)),VLOOKUP($A35,'[1]liste reference'!$A$7:$D$892,2,0))</f>
        <v/>
      </c>
      <c r="E35" s="224" t="n">
        <f aca="false">IF(D35="",0,VLOOKUP(D35,D$22:D34,1,0))</f>
        <v>0</v>
      </c>
      <c r="F35" s="231" t="n">
        <f aca="false">($B35*$B$7+$C35*$C$7)/100</f>
        <v>0.0015</v>
      </c>
      <c r="G35" s="226" t="str">
        <f aca="false">IF(A35="","",IF(ISERROR(VLOOKUP($A35,'[1]liste reference'!$A$7:$P$892,13,0)),IF(ISERROR(VLOOKUP($A35,'[1]liste reference'!$B$7:$P$892,12,0)),"    -",VLOOKUP($A35,'[1]liste reference'!$B$7:$P$892,12,0)),VLOOKUP($A35,'[1]liste reference'!$A$7:$P$892,13,0)))</f>
        <v>    -</v>
      </c>
      <c r="H35" s="208" t="str">
        <f aca="false">IF(A35="","x",IF(ISERROR(VLOOKUP($A35,'[1]liste reference'!$A$7:$P$892,14,0)),IF(ISERROR(VLOOKUP($A35,'[1]liste reference'!$B$7:$P$892,13,0)),"x",VLOOKUP($A35,'[1]liste reference'!$B$7:$P$892,13,0)),VLOOKUP($A35,'[1]liste reference'!$A$7:$P$892,14,0)))</f>
        <v>x</v>
      </c>
      <c r="I35" s="227" t="str">
        <f aca="false">IF(ISNUMBER(H35),IF(ISERROR(VLOOKUP($A35,'[1]liste reference'!$A$7:$P$892,3,0)),IF(ISERROR(VLOOKUP($A35,'[1]liste reference'!$B$7:$P$892,2,0)),"",VLOOKUP($A35,'[1]liste reference'!$B$7:$P$892,2,0)),VLOOKUP($A35,'[1]liste reference'!$A$7:$P$892,3,0)),"")</f>
        <v/>
      </c>
      <c r="J35" s="210" t="str">
        <f aca="false">IF(ISNUMBER(H35),IF(ISERROR(VLOOKUP($A35,'[1]liste reference'!$A$7:$P$892,4,0)),IF(ISERROR(VLOOKUP($A35,'[1]liste reference'!$B$7:$P$892,3,0)),"",VLOOKUP($A35,'[1]liste reference'!$B$7:$P$892,3,0)),VLOOKUP($A35,'[1]liste reference'!$A$7:$P$892,4,0)),"")</f>
        <v/>
      </c>
      <c r="K35" s="211" t="str">
        <f aca="false">IF(A35="NEWCOD",IF(AB35="","Remplir le champs 'Nouveau taxa' svp.",$AB35),IF(ISTEXT($E35),"DEJA SAISI !",IF(A35="","",IF(ISERROR(VLOOKUP($A35,'[1]liste reference'!$A$7:$D$892,2,0)),IF(ISERROR(VLOOKUP($A35,'[1]liste reference'!$B$7:$D$892,1,0)),"code non répertorié ou synonyme",VLOOKUP($A35,'[1]liste reference'!$B$7:$D$892,1,0)),VLOOKUP(A35,'[1]liste reference'!$A$7:$D$892,2,0)))))</f>
        <v>Populus nigra</v>
      </c>
      <c r="L35" s="228"/>
      <c r="M35" s="228"/>
      <c r="N35" s="228"/>
      <c r="O35" s="213" t="str">
        <f aca="false">IF(AA35="Cf.","Cf.","")</f>
        <v/>
      </c>
      <c r="P35" s="213" t="str">
        <f aca="false">IF($A35="NEWCOD",IF($AC35="","No",$AC35),IF(ISTEXT($E35),"DEJA SAISI !",IF($A35="","",IF(ISERROR(VLOOKUP($A35,'[1]liste reference'!A$1:S$1048576,19,FALSE())),IF(ISERROR(VLOOKUP($A35,'[1]liste reference'!B$1:S$1048576,19,FALSE())),"",VLOOKUP($A35,'[1]liste reference'!B$1:S$1048576,19,FALSE())),VLOOKUP($A35,'[1]liste reference'!A$1:S$1048576,19,FALSE())))))</f>
        <v>No</v>
      </c>
      <c r="Q35" s="214" t="str">
        <f aca="false">IF(ISTEXT(H35),"",(B35*$B$7/100)+(C35*$C$7/100))</f>
        <v/>
      </c>
      <c r="R35" s="215" t="str">
        <f aca="false">IF(OR(ISTEXT(H35),Q35=0),"",IF(Q35&lt;0.1,1,IF(Q35&lt;1,2,IF(Q35&lt;10,3,IF(Q35&lt;50,4,IF(Q35&gt;=50,5,""))))))</f>
        <v/>
      </c>
      <c r="S35" s="215" t="n">
        <f aca="false">IF(ISERROR(R35*I35),0,R35*I35)</f>
        <v>0</v>
      </c>
      <c r="T35" s="215" t="n">
        <f aca="false">IF(ISERROR(R35*I35*J35),0,R35*I35*J35)</f>
        <v>0</v>
      </c>
      <c r="U35" s="229" t="n">
        <f aca="false">IF(ISERROR(R35*J35),0,R35*J35)</f>
        <v>0</v>
      </c>
      <c r="V35" s="216" t="n">
        <v>0</v>
      </c>
      <c r="W35" s="217"/>
      <c r="Y35" s="218" t="str">
        <f aca="false">IF(A35="new.cod","NEWCOD",IF(AND((Z35=""),ISTEXT(A35)),A35,IF(Z35="","",INDEX('[1]liste reference'!$A$7:$A$892,Z35))))</f>
        <v>newcod</v>
      </c>
      <c r="Z35" s="10" t="str">
        <f aca="false">IF(ISERROR(MATCH(A35,'[1]liste reference'!$A$7:$A$892,0)),IF(ISERROR(MATCH(A35,'[1]liste reference'!$B$7:$B$892,0)),"",(MATCH(A35,'[1]liste reference'!$B$7:$B$892,0))),(MATCH(A35,'[1]liste reference'!$A$7:$A$892,0)))</f>
        <v/>
      </c>
      <c r="AA35" s="219"/>
      <c r="AB35" s="220" t="s">
        <v>93</v>
      </c>
      <c r="AC35" s="220"/>
      <c r="BC35" s="10" t="n">
        <f aca="false">IF(A35="","",1)</f>
        <v>1</v>
      </c>
    </row>
    <row r="36" customFormat="false" ht="12.75" hidden="false" customHeight="false" outlineLevel="0" collapsed="false">
      <c r="A36" s="221" t="s">
        <v>89</v>
      </c>
      <c r="B36" s="222"/>
      <c r="C36" s="223" t="n">
        <v>0.01</v>
      </c>
      <c r="D36" s="224" t="str">
        <f aca="false">IF(ISERROR(VLOOKUP($A36,'[1]liste reference'!$A$7:$D$892,2,0)),IF(ISERROR(VLOOKUP($A36,'[1]liste reference'!$B$7:$D$892,1,0)),"",VLOOKUP($A36,'[1]liste reference'!$B$7:$D$892,1,0)),VLOOKUP($A36,'[1]liste reference'!$A$7:$D$892,2,0))</f>
        <v/>
      </c>
      <c r="E36" s="224" t="n">
        <f aca="false">IF(D36="",0,VLOOKUP(D36,D$22:D35,1,0))</f>
        <v>0</v>
      </c>
      <c r="F36" s="231" t="n">
        <f aca="false">($B36*$B$7+$C36*$C$7)/100</f>
        <v>0.0015</v>
      </c>
      <c r="G36" s="226" t="str">
        <f aca="false">IF(A36="","",IF(ISERROR(VLOOKUP($A36,'[1]liste reference'!$A$7:$P$892,13,0)),IF(ISERROR(VLOOKUP($A36,'[1]liste reference'!$B$7:$P$892,12,0)),"    -",VLOOKUP($A36,'[1]liste reference'!$B$7:$P$892,12,0)),VLOOKUP($A36,'[1]liste reference'!$A$7:$P$892,13,0)))</f>
        <v>    -</v>
      </c>
      <c r="H36" s="208" t="str">
        <f aca="false">IF(A36="","x",IF(ISERROR(VLOOKUP($A36,'[1]liste reference'!$A$7:$P$892,14,0)),IF(ISERROR(VLOOKUP($A36,'[1]liste reference'!$B$7:$P$892,13,0)),"x",VLOOKUP($A36,'[1]liste reference'!$B$7:$P$892,13,0)),VLOOKUP($A36,'[1]liste reference'!$A$7:$P$892,14,0)))</f>
        <v>x</v>
      </c>
      <c r="I36" s="227" t="str">
        <f aca="false">IF(ISNUMBER(H36),IF(ISERROR(VLOOKUP($A36,'[1]liste reference'!$A$7:$P$892,3,0)),IF(ISERROR(VLOOKUP($A36,'[1]liste reference'!$B$7:$P$892,2,0)),"",VLOOKUP($A36,'[1]liste reference'!$B$7:$P$892,2,0)),VLOOKUP($A36,'[1]liste reference'!$A$7:$P$892,3,0)),"")</f>
        <v/>
      </c>
      <c r="J36" s="210" t="str">
        <f aca="false">IF(ISNUMBER(H36),IF(ISERROR(VLOOKUP($A36,'[1]liste reference'!$A$7:$P$892,4,0)),IF(ISERROR(VLOOKUP($A36,'[1]liste reference'!$B$7:$P$892,3,0)),"",VLOOKUP($A36,'[1]liste reference'!$B$7:$P$892,3,0)),VLOOKUP($A36,'[1]liste reference'!$A$7:$P$892,4,0)),"")</f>
        <v/>
      </c>
      <c r="K36" s="211" t="str">
        <f aca="false">IF(A36="NEWCOD",IF(AB36="","Remplir le champs 'Nouveau taxa' svp.",$AB36),IF(ISTEXT($E36),"DEJA SAISI !",IF(A36="","",IF(ISERROR(VLOOKUP($A36,'[1]liste reference'!$A$7:$D$892,2,0)),IF(ISERROR(VLOOKUP($A36,'[1]liste reference'!$B$7:$D$892,1,0)),"code non répertorié ou synonyme",VLOOKUP($A36,'[1]liste reference'!$B$7:$D$892,1,0)),VLOOKUP(A36,'[1]liste reference'!$A$7:$D$892,2,0)))))</f>
        <v>Salix eleagnos</v>
      </c>
      <c r="L36" s="228"/>
      <c r="M36" s="228"/>
      <c r="N36" s="228"/>
      <c r="O36" s="213" t="str">
        <f aca="false">IF(AA36="Cf.","Cf.","")</f>
        <v/>
      </c>
      <c r="P36" s="213" t="str">
        <f aca="false">IF($A36="NEWCOD",IF($AC36="","No",$AC36),IF(ISTEXT($E36),"DEJA SAISI !",IF($A36="","",IF(ISERROR(VLOOKUP($A36,'[1]liste reference'!A$1:S$1048576,19,FALSE())),IF(ISERROR(VLOOKUP($A36,'[1]liste reference'!B$1:S$1048576,19,FALSE())),"",VLOOKUP($A36,'[1]liste reference'!B$1:S$1048576,19,FALSE())),VLOOKUP($A36,'[1]liste reference'!A$1:S$1048576,19,FALSE())))))</f>
        <v>No</v>
      </c>
      <c r="Q36" s="214" t="str">
        <f aca="false">IF(ISTEXT(H36),"",(B36*$B$7/100)+(C36*$C$7/100))</f>
        <v/>
      </c>
      <c r="R36" s="215" t="str">
        <f aca="false">IF(OR(ISTEXT(H36),Q36=0),"",IF(Q36&lt;0.1,1,IF(Q36&lt;1,2,IF(Q36&lt;10,3,IF(Q36&lt;50,4,IF(Q36&gt;=50,5,""))))))</f>
        <v/>
      </c>
      <c r="S36" s="215" t="n">
        <f aca="false">IF(ISERROR(R36*I36),0,R36*I36)</f>
        <v>0</v>
      </c>
      <c r="T36" s="215" t="n">
        <f aca="false">IF(ISERROR(R36*I36*J36),0,R36*I36*J36)</f>
        <v>0</v>
      </c>
      <c r="U36" s="229" t="n">
        <f aca="false">IF(ISERROR(R36*J36),0,R36*J36)</f>
        <v>0</v>
      </c>
      <c r="V36" s="216" t="n">
        <v>0</v>
      </c>
      <c r="W36" s="217"/>
      <c r="Y36" s="218" t="str">
        <f aca="false">IF(A36="new.cod","NEWCOD",IF(AND((Z36=""),ISTEXT(A36)),A36,IF(Z36="","",INDEX('[1]liste reference'!$A$7:$A$892,Z36))))</f>
        <v>newcod</v>
      </c>
      <c r="Z36" s="10" t="str">
        <f aca="false">IF(ISERROR(MATCH(A36,'[1]liste reference'!$A$7:$A$892,0)),IF(ISERROR(MATCH(A36,'[1]liste reference'!$B$7:$B$892,0)),"",(MATCH(A36,'[1]liste reference'!$B$7:$B$892,0))),(MATCH(A36,'[1]liste reference'!$A$7:$A$892,0)))</f>
        <v/>
      </c>
      <c r="AA36" s="219"/>
      <c r="AB36" s="220" t="s">
        <v>94</v>
      </c>
      <c r="AC36" s="220"/>
      <c r="BC36" s="10" t="n">
        <f aca="false">IF(A36="","",1)</f>
        <v>1</v>
      </c>
    </row>
    <row r="37" customFormat="false" ht="12.75" hidden="false" customHeight="false" outlineLevel="0" collapsed="false">
      <c r="A37" s="221" t="s">
        <v>89</v>
      </c>
      <c r="B37" s="222"/>
      <c r="C37" s="223" t="n">
        <v>0.01</v>
      </c>
      <c r="D37" s="224" t="str">
        <f aca="false">IF(ISERROR(VLOOKUP($A37,'[1]liste reference'!$A$7:$D$892,2,0)),IF(ISERROR(VLOOKUP($A37,'[1]liste reference'!$B$7:$D$892,1,0)),"",VLOOKUP($A37,'[1]liste reference'!$B$7:$D$892,1,0)),VLOOKUP($A37,'[1]liste reference'!$A$7:$D$892,2,0))</f>
        <v/>
      </c>
      <c r="E37" s="224" t="n">
        <f aca="false">IF(D37="",0,VLOOKUP(D37,D$22:D36,1,0))</f>
        <v>0</v>
      </c>
      <c r="F37" s="231" t="n">
        <f aca="false">($B37*$B$7+$C37*$C$7)/100</f>
        <v>0.0015</v>
      </c>
      <c r="G37" s="226" t="str">
        <f aca="false">IF(A37="","",IF(ISERROR(VLOOKUP($A37,'[1]liste reference'!$A$7:$P$892,13,0)),IF(ISERROR(VLOOKUP($A37,'[1]liste reference'!$B$7:$P$892,12,0)),"    -",VLOOKUP($A37,'[1]liste reference'!$B$7:$P$892,12,0)),VLOOKUP($A37,'[1]liste reference'!$A$7:$P$892,13,0)))</f>
        <v>    -</v>
      </c>
      <c r="H37" s="208" t="str">
        <f aca="false">IF(A37="","x",IF(ISERROR(VLOOKUP($A37,'[1]liste reference'!$A$7:$P$892,14,0)),IF(ISERROR(VLOOKUP($A37,'[1]liste reference'!$B$7:$P$892,13,0)),"x",VLOOKUP($A37,'[1]liste reference'!$B$7:$P$892,13,0)),VLOOKUP($A37,'[1]liste reference'!$A$7:$P$892,14,0)))</f>
        <v>x</v>
      </c>
      <c r="I37" s="227" t="str">
        <f aca="false">IF(ISNUMBER(H37),IF(ISERROR(VLOOKUP($A37,'[1]liste reference'!$A$7:$P$892,3,0)),IF(ISERROR(VLOOKUP($A37,'[1]liste reference'!$B$7:$P$892,2,0)),"",VLOOKUP($A37,'[1]liste reference'!$B$7:$P$892,2,0)),VLOOKUP($A37,'[1]liste reference'!$A$7:$P$892,3,0)),"")</f>
        <v/>
      </c>
      <c r="J37" s="210" t="str">
        <f aca="false">IF(ISNUMBER(H37),IF(ISERROR(VLOOKUP($A37,'[1]liste reference'!$A$7:$P$892,4,0)),IF(ISERROR(VLOOKUP($A37,'[1]liste reference'!$B$7:$P$892,3,0)),"",VLOOKUP($A37,'[1]liste reference'!$B$7:$P$892,3,0)),VLOOKUP($A37,'[1]liste reference'!$A$7:$P$892,4,0)),"")</f>
        <v/>
      </c>
      <c r="K37" s="211" t="str">
        <f aca="false">IF(A37="NEWCOD",IF(AB37="","Remplir le champs 'Nouveau taxa' svp.",$AB37),IF(ISTEXT($E37),"DEJA SAISI !",IF(A37="","",IF(ISERROR(VLOOKUP($A37,'[1]liste reference'!$A$7:$D$892,2,0)),IF(ISERROR(VLOOKUP($A37,'[1]liste reference'!$B$7:$D$892,1,0)),"code non répertorié ou synonyme",VLOOKUP($A37,'[1]liste reference'!$B$7:$D$892,1,0)),VLOOKUP(A37,'[1]liste reference'!$A$7:$D$892,2,0)))))</f>
        <v>Salix purpurea</v>
      </c>
      <c r="L37" s="228"/>
      <c r="M37" s="228"/>
      <c r="N37" s="228"/>
      <c r="O37" s="213" t="str">
        <f aca="false">IF(AA37="Cf.","Cf.","")</f>
        <v/>
      </c>
      <c r="P37" s="213" t="str">
        <f aca="false">IF($A37="NEWCOD",IF($AC37="","No",$AC37),IF(ISTEXT($E37),"DEJA SAISI !",IF($A37="","",IF(ISERROR(VLOOKUP($A37,'[1]liste reference'!A$1:S$1048576,19,FALSE())),IF(ISERROR(VLOOKUP($A37,'[1]liste reference'!B$1:S$1048576,19,FALSE())),"",VLOOKUP($A37,'[1]liste reference'!B$1:S$1048576,19,FALSE())),VLOOKUP($A37,'[1]liste reference'!A$1:S$1048576,19,FALSE())))))</f>
        <v>No</v>
      </c>
      <c r="Q37" s="214" t="str">
        <f aca="false">IF(ISTEXT(H37),"",(B37*$B$7/100)+(C37*$C$7/100))</f>
        <v/>
      </c>
      <c r="R37" s="215" t="str">
        <f aca="false">IF(OR(ISTEXT(H37),Q37=0),"",IF(Q37&lt;0.1,1,IF(Q37&lt;1,2,IF(Q37&lt;10,3,IF(Q37&lt;50,4,IF(Q37&gt;=50,5,""))))))</f>
        <v/>
      </c>
      <c r="S37" s="215" t="n">
        <f aca="false">IF(ISERROR(R37*I37),0,R37*I37)</f>
        <v>0</v>
      </c>
      <c r="T37" s="215" t="n">
        <f aca="false">IF(ISERROR(R37*I37*J37),0,R37*I37*J37)</f>
        <v>0</v>
      </c>
      <c r="U37" s="229" t="n">
        <f aca="false">IF(ISERROR(R37*J37),0,R37*J37)</f>
        <v>0</v>
      </c>
      <c r="V37" s="216" t="n">
        <v>0</v>
      </c>
      <c r="W37" s="217"/>
      <c r="Y37" s="218" t="str">
        <f aca="false">IF(A37="new.cod","NEWCOD",IF(AND((Z37=""),ISTEXT(A37)),A37,IF(Z37="","",INDEX('[1]liste reference'!$A$7:$A$892,Z37))))</f>
        <v>newcod</v>
      </c>
      <c r="Z37" s="10" t="str">
        <f aca="false">IF(ISERROR(MATCH(A37,'[1]liste reference'!$A$7:$A$892,0)),IF(ISERROR(MATCH(A37,'[1]liste reference'!$B$7:$B$892,0)),"",(MATCH(A37,'[1]liste reference'!$B$7:$B$892,0))),(MATCH(A37,'[1]liste reference'!$A$7:$A$892,0)))</f>
        <v/>
      </c>
      <c r="AA37" s="219"/>
      <c r="AB37" s="220" t="s">
        <v>95</v>
      </c>
      <c r="AC37" s="220"/>
      <c r="BC37" s="10" t="n">
        <f aca="false">IF(A37="","",1)</f>
        <v>1</v>
      </c>
    </row>
    <row r="38" customFormat="false" ht="12.75" hidden="false" customHeight="false" outlineLevel="0" collapsed="false">
      <c r="A38" s="221"/>
      <c r="B38" s="222"/>
      <c r="C38" s="223"/>
      <c r="D38" s="224" t="str">
        <f aca="false">IF(ISERROR(VLOOKUP($A38,'[1]liste reference'!$A$7:$D$892,2,0)),IF(ISERROR(VLOOKUP($A38,'[1]liste reference'!$B$7:$D$892,1,0)),"",VLOOKUP($A38,'[1]liste reference'!$B$7:$D$892,1,0)),VLOOKUP($A38,'[1]liste reference'!$A$7:$D$892,2,0))</f>
        <v/>
      </c>
      <c r="E38" s="224" t="n">
        <f aca="false">IF(D38="",0,VLOOKUP(D38,D$22:D37,1,0))</f>
        <v>0</v>
      </c>
      <c r="F38" s="231" t="n">
        <f aca="false">($B38*$B$7+$C38*$C$7)/100</f>
        <v>0</v>
      </c>
      <c r="G38" s="226" t="str">
        <f aca="false">IF(A38="","",IF(ISERROR(VLOOKUP($A38,'[1]liste reference'!$A$7:$P$892,13,0)),IF(ISERROR(VLOOKUP($A38,'[1]liste reference'!$B$7:$P$892,12,0)),"    -",VLOOKUP($A38,'[1]liste reference'!$B$7:$P$892,12,0)),VLOOKUP($A38,'[1]liste reference'!$A$7:$P$892,13,0)))</f>
        <v/>
      </c>
      <c r="H38" s="208" t="str">
        <f aca="false">IF(A38="","x",IF(ISERROR(VLOOKUP($A38,'[1]liste reference'!$A$7:$P$892,14,0)),IF(ISERROR(VLOOKUP($A38,'[1]liste reference'!$B$7:$P$892,13,0)),"x",VLOOKUP($A38,'[1]liste reference'!$B$7:$P$892,13,0)),VLOOKUP($A38,'[1]liste reference'!$A$7:$P$892,14,0)))</f>
        <v>x</v>
      </c>
      <c r="I38" s="227" t="str">
        <f aca="false">IF(ISNUMBER(H38),IF(ISERROR(VLOOKUP($A38,'[1]liste reference'!$A$7:$P$892,3,0)),IF(ISERROR(VLOOKUP($A38,'[1]liste reference'!$B$7:$P$892,2,0)),"",VLOOKUP($A38,'[1]liste reference'!$B$7:$P$892,2,0)),VLOOKUP($A38,'[1]liste reference'!$A$7:$P$892,3,0)),"")</f>
        <v/>
      </c>
      <c r="J38" s="210" t="str">
        <f aca="false">IF(ISNUMBER(H38),IF(ISERROR(VLOOKUP($A38,'[1]liste reference'!$A$7:$P$892,4,0)),IF(ISERROR(VLOOKUP($A38,'[1]liste reference'!$B$7:$P$892,3,0)),"",VLOOKUP($A38,'[1]liste reference'!$B$7:$P$892,3,0)),VLOOKUP($A38,'[1]liste reference'!$A$7:$P$892,4,0)),"")</f>
        <v/>
      </c>
      <c r="K38" s="211" t="str">
        <f aca="false">IF(A38="NEWCOD",IF(AB38="","Remplir le champs 'Nouveau taxa' svp.",$AB38),IF(ISTEXT($E38),"DEJA SAISI !",IF(A38="","",IF(ISERROR(VLOOKUP($A38,'[1]liste reference'!$A$7:$D$892,2,0)),IF(ISERROR(VLOOKUP($A38,'[1]liste reference'!$B$7:$D$892,1,0)),"code non répertorié ou synonyme",VLOOKUP($A38,'[1]liste reference'!$B$7:$D$892,1,0)),VLOOKUP(A38,'[1]liste reference'!$A$7:$D$892,2,0)))))</f>
        <v/>
      </c>
      <c r="L38" s="228"/>
      <c r="M38" s="228"/>
      <c r="N38" s="228"/>
      <c r="O38" s="213" t="str">
        <f aca="false">IF(AA38="Cf.","Cf.","")</f>
        <v/>
      </c>
      <c r="P38" s="213" t="str">
        <f aca="false">IF($A38="NEWCOD",IF($AC38="","No",$AC38),IF(ISTEXT($E38),"DEJA SAISI !",IF($A38="","",IF(ISERROR(VLOOKUP($A38,'[1]liste reference'!A$1:S$1048576,19,FALSE())),IF(ISERROR(VLOOKUP($A38,'[1]liste reference'!B$1:S$1048576,19,FALSE())),"",VLOOKUP($A38,'[1]liste reference'!B$1:S$1048576,19,FALSE())),VLOOKUP($A38,'[1]liste reference'!A$1:S$1048576,19,FALSE())))))</f>
        <v/>
      </c>
      <c r="Q38" s="214" t="str">
        <f aca="false">IF(ISTEXT(H38),"",(B38*$B$7/100)+(C38*$C$7/100))</f>
        <v/>
      </c>
      <c r="R38" s="215" t="str">
        <f aca="false">IF(OR(ISTEXT(H38),Q38=0),"",IF(Q38&lt;0.1,1,IF(Q38&lt;1,2,IF(Q38&lt;10,3,IF(Q38&lt;50,4,IF(Q38&gt;=50,5,""))))))</f>
        <v/>
      </c>
      <c r="S38" s="215" t="n">
        <f aca="false">IF(ISERROR(R38*I38),0,R38*I38)</f>
        <v>0</v>
      </c>
      <c r="T38" s="215" t="n">
        <f aca="false">IF(ISERROR(R38*I38*J38),0,R38*I38*J38)</f>
        <v>0</v>
      </c>
      <c r="U38" s="229" t="n">
        <f aca="false">IF(ISERROR(R38*J38),0,R38*J38)</f>
        <v>0</v>
      </c>
      <c r="V38" s="216" t="n">
        <v>0</v>
      </c>
      <c r="W38" s="217"/>
      <c r="Y38" s="218" t="str">
        <f aca="false">IF(A38="new.cod","NEWCOD",IF(AND((Z38=""),ISTEXT(A38)),A38,IF(Z38="","",INDEX('[1]liste reference'!$A$7:$A$892,Z38))))</f>
        <v/>
      </c>
      <c r="Z38" s="10" t="str">
        <f aca="false">IF(ISERROR(MATCH(A38,'[1]liste reference'!$A$7:$A$892,0)),IF(ISERROR(MATCH(A38,'[1]liste reference'!$B$7:$B$892,0)),"",(MATCH(A38,'[1]liste reference'!$B$7:$B$892,0))),(MATCH(A38,'[1]liste reference'!$A$7:$A$892,0)))</f>
        <v/>
      </c>
      <c r="AA38" s="219"/>
      <c r="AB38" s="220"/>
      <c r="AC38" s="220"/>
      <c r="BC38" s="10" t="str">
        <f aca="false">IF(A38="","",1)</f>
        <v/>
      </c>
    </row>
    <row r="39" customFormat="false" ht="12.75" hidden="false" customHeight="false" outlineLevel="0" collapsed="false">
      <c r="A39" s="221"/>
      <c r="B39" s="222"/>
      <c r="C39" s="223"/>
      <c r="D39" s="224" t="str">
        <f aca="false">IF(ISERROR(VLOOKUP($A39,'[1]liste reference'!$A$7:$D$892,2,0)),IF(ISERROR(VLOOKUP($A39,'[1]liste reference'!$B$7:$D$892,1,0)),"",VLOOKUP($A39,'[1]liste reference'!$B$7:$D$892,1,0)),VLOOKUP($A39,'[1]liste reference'!$A$7:$D$892,2,0))</f>
        <v/>
      </c>
      <c r="E39" s="224" t="n">
        <f aca="false">IF(D39="",0,VLOOKUP(D39,D$22:D38,1,0))</f>
        <v>0</v>
      </c>
      <c r="F39" s="231" t="n">
        <f aca="false">($B39*$B$7+$C39*$C$7)/100</f>
        <v>0</v>
      </c>
      <c r="G39" s="226" t="str">
        <f aca="false">IF(A39="","",IF(ISERROR(VLOOKUP($A39,'[1]liste reference'!$A$7:$P$892,13,0)),IF(ISERROR(VLOOKUP($A39,'[1]liste reference'!$B$7:$P$892,12,0)),"    -",VLOOKUP($A39,'[1]liste reference'!$B$7:$P$892,12,0)),VLOOKUP($A39,'[1]liste reference'!$A$7:$P$892,13,0)))</f>
        <v/>
      </c>
      <c r="H39" s="208" t="str">
        <f aca="false">IF(A39="","x",IF(ISERROR(VLOOKUP($A39,'[1]liste reference'!$A$7:$P$892,14,0)),IF(ISERROR(VLOOKUP($A39,'[1]liste reference'!$B$7:$P$892,13,0)),"x",VLOOKUP($A39,'[1]liste reference'!$B$7:$P$892,13,0)),VLOOKUP($A39,'[1]liste reference'!$A$7:$P$892,14,0)))</f>
        <v>x</v>
      </c>
      <c r="I39" s="227" t="str">
        <f aca="false">IF(ISNUMBER(H39),IF(ISERROR(VLOOKUP($A39,'[1]liste reference'!$A$7:$P$892,3,0)),IF(ISERROR(VLOOKUP($A39,'[1]liste reference'!$B$7:$P$892,2,0)),"",VLOOKUP($A39,'[1]liste reference'!$B$7:$P$892,2,0)),VLOOKUP($A39,'[1]liste reference'!$A$7:$P$892,3,0)),"")</f>
        <v/>
      </c>
      <c r="J39" s="210" t="str">
        <f aca="false">IF(ISNUMBER(H39),IF(ISERROR(VLOOKUP($A39,'[1]liste reference'!$A$7:$P$892,4,0)),IF(ISERROR(VLOOKUP($A39,'[1]liste reference'!$B$7:$P$892,3,0)),"",VLOOKUP($A39,'[1]liste reference'!$B$7:$P$892,3,0)),VLOOKUP($A39,'[1]liste reference'!$A$7:$P$892,4,0)),"")</f>
        <v/>
      </c>
      <c r="K39" s="211" t="str">
        <f aca="false">IF(A39="NEWCOD",IF(AB39="","Remplir le champs 'Nouveau taxa' svp.",$AB39),IF(ISTEXT($E39),"DEJA SAISI !",IF(A39="","",IF(ISERROR(VLOOKUP($A39,'[1]liste reference'!$A$7:$D$892,2,0)),IF(ISERROR(VLOOKUP($A39,'[1]liste reference'!$B$7:$D$892,1,0)),"code non répertorié ou synonyme",VLOOKUP($A39,'[1]liste reference'!$B$7:$D$892,1,0)),VLOOKUP(A39,'[1]liste reference'!$A$7:$D$892,2,0)))))</f>
        <v/>
      </c>
      <c r="L39" s="228"/>
      <c r="M39" s="228"/>
      <c r="N39" s="228"/>
      <c r="O39" s="213" t="str">
        <f aca="false">IF(AA39="Cf.","Cf.","")</f>
        <v/>
      </c>
      <c r="P39" s="213" t="str">
        <f aca="false">IF($A39="NEWCOD",IF($AC39="","No",$AC39),IF(ISTEXT($E39),"DEJA SAISI !",IF($A39="","",IF(ISERROR(VLOOKUP($A39,'[1]liste reference'!A$1:S$1048576,19,FALSE())),IF(ISERROR(VLOOKUP($A39,'[1]liste reference'!B$1:S$1048576,19,FALSE())),"",VLOOKUP($A39,'[1]liste reference'!B$1:S$1048576,19,FALSE())),VLOOKUP($A39,'[1]liste reference'!A$1:S$1048576,19,FALSE())))))</f>
        <v/>
      </c>
      <c r="Q39" s="214" t="str">
        <f aca="false">IF(ISTEXT(H39),"",(B39*$B$7/100)+(C39*$C$7/100))</f>
        <v/>
      </c>
      <c r="R39" s="215" t="str">
        <f aca="false">IF(OR(ISTEXT(H39),Q39=0),"",IF(Q39&lt;0.1,1,IF(Q39&lt;1,2,IF(Q39&lt;10,3,IF(Q39&lt;50,4,IF(Q39&gt;=50,5,""))))))</f>
        <v/>
      </c>
      <c r="S39" s="215" t="n">
        <f aca="false">IF(ISERROR(R39*I39),0,R39*I39)</f>
        <v>0</v>
      </c>
      <c r="T39" s="215" t="n">
        <f aca="false">IF(ISERROR(R39*I39*J39),0,R39*I39*J39)</f>
        <v>0</v>
      </c>
      <c r="U39" s="229" t="n">
        <f aca="false">IF(ISERROR(R39*J39),0,R39*J39)</f>
        <v>0</v>
      </c>
      <c r="V39" s="216" t="n">
        <v>0</v>
      </c>
      <c r="W39" s="217"/>
      <c r="Y39" s="218" t="str">
        <f aca="false">IF(A39="new.cod","NEWCOD",IF(AND((Z39=""),ISTEXT(A39)),A39,IF(Z39="","",INDEX('[1]liste reference'!$A$7:$A$892,Z39))))</f>
        <v/>
      </c>
      <c r="Z39" s="10" t="str">
        <f aca="false">IF(ISERROR(MATCH(A39,'[1]liste reference'!$A$7:$A$892,0)),IF(ISERROR(MATCH(A39,'[1]liste reference'!$B$7:$B$892,0)),"",(MATCH(A39,'[1]liste reference'!$B$7:$B$892,0))),(MATCH(A39,'[1]liste reference'!$A$7:$A$892,0)))</f>
        <v/>
      </c>
      <c r="AA39" s="219"/>
      <c r="AB39" s="220"/>
      <c r="AC39" s="220"/>
      <c r="BC39" s="10" t="str">
        <f aca="false">IF(A39="","",1)</f>
        <v/>
      </c>
    </row>
    <row r="40" customFormat="false" ht="12.75" hidden="false" customHeight="false" outlineLevel="0" collapsed="false">
      <c r="A40" s="221"/>
      <c r="B40" s="222"/>
      <c r="C40" s="223"/>
      <c r="D40" s="224" t="str">
        <f aca="false">IF(ISERROR(VLOOKUP($A40,'[1]liste reference'!$A$7:$D$892,2,0)),IF(ISERROR(VLOOKUP($A40,'[1]liste reference'!$B$7:$D$892,1,0)),"",VLOOKUP($A40,'[1]liste reference'!$B$7:$D$892,1,0)),VLOOKUP($A40,'[1]liste reference'!$A$7:$D$892,2,0))</f>
        <v/>
      </c>
      <c r="E40" s="224" t="n">
        <f aca="false">IF(D40="",0,VLOOKUP(D40,D$22:D39,1,0))</f>
        <v>0</v>
      </c>
      <c r="F40" s="231" t="n">
        <f aca="false">($B40*$B$7+$C40*$C$7)/100</f>
        <v>0</v>
      </c>
      <c r="G40" s="226" t="str">
        <f aca="false">IF(A40="","",IF(ISERROR(VLOOKUP($A40,'[1]liste reference'!$A$7:$P$892,13,0)),IF(ISERROR(VLOOKUP($A40,'[1]liste reference'!$B$7:$P$892,12,0)),"    -",VLOOKUP($A40,'[1]liste reference'!$B$7:$P$892,12,0)),VLOOKUP($A40,'[1]liste reference'!$A$7:$P$892,13,0)))</f>
        <v/>
      </c>
      <c r="H40" s="208" t="str">
        <f aca="false">IF(A40="","x",IF(ISERROR(VLOOKUP($A40,'[1]liste reference'!$A$7:$P$892,14,0)),IF(ISERROR(VLOOKUP($A40,'[1]liste reference'!$B$7:$P$892,13,0)),"x",VLOOKUP($A40,'[1]liste reference'!$B$7:$P$892,13,0)),VLOOKUP($A40,'[1]liste reference'!$A$7:$P$892,14,0)))</f>
        <v>x</v>
      </c>
      <c r="I40" s="227" t="str">
        <f aca="false">IF(ISNUMBER(H40),IF(ISERROR(VLOOKUP($A40,'[1]liste reference'!$A$7:$P$892,3,0)),IF(ISERROR(VLOOKUP($A40,'[1]liste reference'!$B$7:$P$892,2,0)),"",VLOOKUP($A40,'[1]liste reference'!$B$7:$P$892,2,0)),VLOOKUP($A40,'[1]liste reference'!$A$7:$P$892,3,0)),"")</f>
        <v/>
      </c>
      <c r="J40" s="210" t="str">
        <f aca="false">IF(ISNUMBER(H40),IF(ISERROR(VLOOKUP($A40,'[1]liste reference'!$A$7:$P$892,4,0)),IF(ISERROR(VLOOKUP($A40,'[1]liste reference'!$B$7:$P$892,3,0)),"",VLOOKUP($A40,'[1]liste reference'!$B$7:$P$892,3,0)),VLOOKUP($A40,'[1]liste reference'!$A$7:$P$892,4,0)),"")</f>
        <v/>
      </c>
      <c r="K40" s="211" t="str">
        <f aca="false">IF(A40="NEWCOD",IF(AB40="","Remplir le champs 'Nouveau taxa' svp.",$AB40),IF(ISTEXT($E40),"DEJA SAISI !",IF(A40="","",IF(ISERROR(VLOOKUP($A40,'[1]liste reference'!$A$7:$D$892,2,0)),IF(ISERROR(VLOOKUP($A40,'[1]liste reference'!$B$7:$D$892,1,0)),"code non répertorié ou synonyme",VLOOKUP($A40,'[1]liste reference'!$B$7:$D$892,1,0)),VLOOKUP(A40,'[1]liste reference'!$A$7:$D$892,2,0)))))</f>
        <v/>
      </c>
      <c r="L40" s="228"/>
      <c r="M40" s="228"/>
      <c r="N40" s="228"/>
      <c r="O40" s="213" t="str">
        <f aca="false">IF(AA40="Cf.","Cf.","")</f>
        <v/>
      </c>
      <c r="P40" s="213" t="str">
        <f aca="false">IF($A40="NEWCOD",IF($AC40="","No",$AC40),IF(ISTEXT($E40),"DEJA SAISI !",IF($A40="","",IF(ISERROR(VLOOKUP($A40,'[1]liste reference'!A$1:S$1048576,19,FALSE())),IF(ISERROR(VLOOKUP($A40,'[1]liste reference'!B$1:S$1048576,19,FALSE())),"",VLOOKUP($A40,'[1]liste reference'!B$1:S$1048576,19,FALSE())),VLOOKUP($A40,'[1]liste reference'!A$1:S$1048576,19,FALSE())))))</f>
        <v/>
      </c>
      <c r="Q40" s="214" t="str">
        <f aca="false">IF(ISTEXT(H40),"",(B40*$B$7/100)+(C40*$C$7/100))</f>
        <v/>
      </c>
      <c r="R40" s="215" t="str">
        <f aca="false">IF(OR(ISTEXT(H40),Q40=0),"",IF(Q40&lt;0.1,1,IF(Q40&lt;1,2,IF(Q40&lt;10,3,IF(Q40&lt;50,4,IF(Q40&gt;=50,5,""))))))</f>
        <v/>
      </c>
      <c r="S40" s="215" t="n">
        <f aca="false">IF(ISERROR(R40*I40),0,R40*I40)</f>
        <v>0</v>
      </c>
      <c r="T40" s="215" t="n">
        <f aca="false">IF(ISERROR(R40*I40*J40),0,R40*I40*J40)</f>
        <v>0</v>
      </c>
      <c r="U40" s="229" t="n">
        <f aca="false">IF(ISERROR(R40*J40),0,R40*J40)</f>
        <v>0</v>
      </c>
      <c r="V40" s="216" t="n">
        <v>0</v>
      </c>
      <c r="W40" s="217"/>
      <c r="Y40" s="218" t="str">
        <f aca="false">IF(A40="new.cod","NEWCOD",IF(AND((Z40=""),ISTEXT(A40)),A40,IF(Z40="","",INDEX('[1]liste reference'!$A$7:$A$892,Z40))))</f>
        <v/>
      </c>
      <c r="Z40" s="10" t="str">
        <f aca="false">IF(ISERROR(MATCH(A40,'[1]liste reference'!$A$7:$A$892,0)),IF(ISERROR(MATCH(A40,'[1]liste reference'!$B$7:$B$892,0)),"",(MATCH(A40,'[1]liste reference'!$B$7:$B$892,0))),(MATCH(A40,'[1]liste reference'!$A$7:$A$892,0)))</f>
        <v/>
      </c>
      <c r="AA40" s="219"/>
      <c r="AB40" s="220"/>
      <c r="AC40" s="220"/>
      <c r="BC40" s="10" t="str">
        <f aca="false">IF(A40="","",1)</f>
        <v/>
      </c>
    </row>
    <row r="41" customFormat="false" ht="12.75" hidden="false" customHeight="false" outlineLevel="0" collapsed="false">
      <c r="A41" s="221"/>
      <c r="B41" s="222"/>
      <c r="C41" s="223"/>
      <c r="D41" s="224" t="str">
        <f aca="false">IF(ISERROR(VLOOKUP($A41,'[1]liste reference'!$A$7:$D$892,2,0)),IF(ISERROR(VLOOKUP($A41,'[1]liste reference'!$B$7:$D$892,1,0)),"",VLOOKUP($A41,'[1]liste reference'!$B$7:$D$892,1,0)),VLOOKUP($A41,'[1]liste reference'!$A$7:$D$892,2,0))</f>
        <v/>
      </c>
      <c r="E41" s="224" t="n">
        <f aca="false">IF(D41="",0,VLOOKUP(D41,D$22:D40,1,0))</f>
        <v>0</v>
      </c>
      <c r="F41" s="231" t="n">
        <f aca="false">($B41*$B$7+$C41*$C$7)/100</f>
        <v>0</v>
      </c>
      <c r="G41" s="226" t="str">
        <f aca="false">IF(A41="","",IF(ISERROR(VLOOKUP($A41,'[1]liste reference'!$A$7:$P$892,13,0)),IF(ISERROR(VLOOKUP($A41,'[1]liste reference'!$B$7:$P$892,12,0)),"    -",VLOOKUP($A41,'[1]liste reference'!$B$7:$P$892,12,0)),VLOOKUP($A41,'[1]liste reference'!$A$7:$P$892,13,0)))</f>
        <v/>
      </c>
      <c r="H41" s="208" t="str">
        <f aca="false">IF(A41="","x",IF(ISERROR(VLOOKUP($A41,'[1]liste reference'!$A$7:$P$892,14,0)),IF(ISERROR(VLOOKUP($A41,'[1]liste reference'!$B$7:$P$892,13,0)),"x",VLOOKUP($A41,'[1]liste reference'!$B$7:$P$892,13,0)),VLOOKUP($A41,'[1]liste reference'!$A$7:$P$892,14,0)))</f>
        <v>x</v>
      </c>
      <c r="I41" s="227" t="str">
        <f aca="false">IF(ISNUMBER(H41),IF(ISERROR(VLOOKUP($A41,'[1]liste reference'!$A$7:$P$892,3,0)),IF(ISERROR(VLOOKUP($A41,'[1]liste reference'!$B$7:$P$892,2,0)),"",VLOOKUP($A41,'[1]liste reference'!$B$7:$P$892,2,0)),VLOOKUP($A41,'[1]liste reference'!$A$7:$P$892,3,0)),"")</f>
        <v/>
      </c>
      <c r="J41" s="210" t="str">
        <f aca="false">IF(ISNUMBER(H41),IF(ISERROR(VLOOKUP($A41,'[1]liste reference'!$A$7:$P$892,4,0)),IF(ISERROR(VLOOKUP($A41,'[1]liste reference'!$B$7:$P$892,3,0)),"",VLOOKUP($A41,'[1]liste reference'!$B$7:$P$892,3,0)),VLOOKUP($A41,'[1]liste reference'!$A$7:$P$892,4,0)),"")</f>
        <v/>
      </c>
      <c r="K41" s="211" t="str">
        <f aca="false">IF(A41="NEWCOD",IF(AB41="","Remplir le champs 'Nouveau taxa' svp.",$AB41),IF(ISTEXT($E41),"DEJA SAISI !",IF(A41="","",IF(ISERROR(VLOOKUP($A41,'[1]liste reference'!$A$7:$D$892,2,0)),IF(ISERROR(VLOOKUP($A41,'[1]liste reference'!$B$7:$D$892,1,0)),"code non répertorié ou synonyme",VLOOKUP($A41,'[1]liste reference'!$B$7:$D$892,1,0)),VLOOKUP(A41,'[1]liste reference'!$A$7:$D$892,2,0)))))</f>
        <v/>
      </c>
      <c r="L41" s="228"/>
      <c r="M41" s="228"/>
      <c r="N41" s="228"/>
      <c r="O41" s="213" t="str">
        <f aca="false">IF(AA41="Cf.","Cf.","")</f>
        <v/>
      </c>
      <c r="P41" s="213" t="str">
        <f aca="false">IF($A41="NEWCOD",IF($AC41="","No",$AC41),IF(ISTEXT($E41),"DEJA SAISI !",IF($A41="","",IF(ISERROR(VLOOKUP($A41,'[1]liste reference'!A$1:S$1048576,19,FALSE())),IF(ISERROR(VLOOKUP($A41,'[1]liste reference'!B$1:S$1048576,19,FALSE())),"",VLOOKUP($A41,'[1]liste reference'!B$1:S$1048576,19,FALSE())),VLOOKUP($A41,'[1]liste reference'!A$1:S$1048576,19,FALSE())))))</f>
        <v/>
      </c>
      <c r="Q41" s="214" t="str">
        <f aca="false">IF(ISTEXT(H41),"",(B41*$B$7/100)+(C41*$C$7/100))</f>
        <v/>
      </c>
      <c r="R41" s="215" t="str">
        <f aca="false">IF(OR(ISTEXT(H41),Q41=0),"",IF(Q41&lt;0.1,1,IF(Q41&lt;1,2,IF(Q41&lt;10,3,IF(Q41&lt;50,4,IF(Q41&gt;=50,5,""))))))</f>
        <v/>
      </c>
      <c r="S41" s="215" t="n">
        <f aca="false">IF(ISERROR(R41*I41),0,R41*I41)</f>
        <v>0</v>
      </c>
      <c r="T41" s="215" t="n">
        <f aca="false">IF(ISERROR(R41*I41*J41),0,R41*I41*J41)</f>
        <v>0</v>
      </c>
      <c r="U41" s="229" t="n">
        <f aca="false">IF(ISERROR(R41*J41),0,R41*J41)</f>
        <v>0</v>
      </c>
      <c r="V41" s="216" t="n">
        <v>0</v>
      </c>
      <c r="W41" s="217"/>
      <c r="Y41" s="218" t="str">
        <f aca="false">IF(A41="new.cod","NEWCOD",IF(AND((Z41=""),ISTEXT(A41)),A41,IF(Z41="","",INDEX('[1]liste reference'!$A$7:$A$892,Z41))))</f>
        <v/>
      </c>
      <c r="Z41" s="10" t="str">
        <f aca="false">IF(ISERROR(MATCH(A41,'[1]liste reference'!$A$7:$A$892,0)),IF(ISERROR(MATCH(A41,'[1]liste reference'!$B$7:$B$892,0)),"",(MATCH(A41,'[1]liste reference'!$B$7:$B$892,0))),(MATCH(A41,'[1]liste reference'!$A$7:$A$892,0)))</f>
        <v/>
      </c>
      <c r="AA41" s="219"/>
      <c r="AB41" s="220"/>
      <c r="AC41" s="220"/>
      <c r="BC41" s="10" t="str">
        <f aca="false">IF(A41="","",1)</f>
        <v/>
      </c>
    </row>
    <row r="42" customFormat="false" ht="12.75" hidden="false" customHeight="false" outlineLevel="0" collapsed="false">
      <c r="A42" s="221"/>
      <c r="B42" s="222"/>
      <c r="C42" s="223"/>
      <c r="D42" s="224" t="str">
        <f aca="false">IF(ISERROR(VLOOKUP($A42,'[1]liste reference'!$A$7:$D$892,2,0)),IF(ISERROR(VLOOKUP($A42,'[1]liste reference'!$B$7:$D$892,1,0)),"",VLOOKUP($A42,'[1]liste reference'!$B$7:$D$892,1,0)),VLOOKUP($A42,'[1]liste reference'!$A$7:$D$892,2,0))</f>
        <v/>
      </c>
      <c r="E42" s="224" t="n">
        <f aca="false">IF(D42="",0,VLOOKUP(D42,D$22:D41,1,0))</f>
        <v>0</v>
      </c>
      <c r="F42" s="231" t="n">
        <f aca="false">($B42*$B$7+$C42*$C$7)/100</f>
        <v>0</v>
      </c>
      <c r="G42" s="226" t="str">
        <f aca="false">IF(A42="","",IF(ISERROR(VLOOKUP($A42,'[1]liste reference'!$A$7:$P$892,13,0)),IF(ISERROR(VLOOKUP($A42,'[1]liste reference'!$B$7:$P$892,12,0)),"    -",VLOOKUP($A42,'[1]liste reference'!$B$7:$P$892,12,0)),VLOOKUP($A42,'[1]liste reference'!$A$7:$P$892,13,0)))</f>
        <v/>
      </c>
      <c r="H42" s="208" t="str">
        <f aca="false">IF(A42="","x",IF(ISERROR(VLOOKUP($A42,'[1]liste reference'!$A$7:$P$892,14,0)),IF(ISERROR(VLOOKUP($A42,'[1]liste reference'!$B$7:$P$892,13,0)),"x",VLOOKUP($A42,'[1]liste reference'!$B$7:$P$892,13,0)),VLOOKUP($A42,'[1]liste reference'!$A$7:$P$892,14,0)))</f>
        <v>x</v>
      </c>
      <c r="I42" s="227" t="str">
        <f aca="false">IF(ISNUMBER(H42),IF(ISERROR(VLOOKUP($A42,'[1]liste reference'!$A$7:$P$892,3,0)),IF(ISERROR(VLOOKUP($A42,'[1]liste reference'!$B$7:$P$892,2,0)),"",VLOOKUP($A42,'[1]liste reference'!$B$7:$P$892,2,0)),VLOOKUP($A42,'[1]liste reference'!$A$7:$P$892,3,0)),"")</f>
        <v/>
      </c>
      <c r="J42" s="210" t="str">
        <f aca="false">IF(ISNUMBER(H42),IF(ISERROR(VLOOKUP($A42,'[1]liste reference'!$A$7:$P$892,4,0)),IF(ISERROR(VLOOKUP($A42,'[1]liste reference'!$B$7:$P$892,3,0)),"",VLOOKUP($A42,'[1]liste reference'!$B$7:$P$892,3,0)),VLOOKUP($A42,'[1]liste reference'!$A$7:$P$892,4,0)),"")</f>
        <v/>
      </c>
      <c r="K42" s="211" t="str">
        <f aca="false">IF(A42="NEWCOD",IF(AB42="","Remplir le champs 'Nouveau taxa' svp.",$AB42),IF(ISTEXT($E42),"DEJA SAISI !",IF(A42="","",IF(ISERROR(VLOOKUP($A42,'[1]liste reference'!$A$7:$D$892,2,0)),IF(ISERROR(VLOOKUP($A42,'[1]liste reference'!$B$7:$D$892,1,0)),"code non répertorié ou synonyme",VLOOKUP($A42,'[1]liste reference'!$B$7:$D$892,1,0)),VLOOKUP(A42,'[1]liste reference'!$A$7:$D$892,2,0)))))</f>
        <v/>
      </c>
      <c r="L42" s="228"/>
      <c r="M42" s="228"/>
      <c r="N42" s="228"/>
      <c r="O42" s="213" t="str">
        <f aca="false">IF(AA42="Cf.","Cf.","")</f>
        <v/>
      </c>
      <c r="P42" s="213" t="str">
        <f aca="false">IF($A42="NEWCOD",IF($AC42="","No",$AC42),IF(ISTEXT($E42),"DEJA SAISI !",IF($A42="","",IF(ISERROR(VLOOKUP($A42,'[1]liste reference'!A$1:S$1048576,19,FALSE())),IF(ISERROR(VLOOKUP($A42,'[1]liste reference'!B$1:S$1048576,19,FALSE())),"",VLOOKUP($A42,'[1]liste reference'!B$1:S$1048576,19,FALSE())),VLOOKUP($A42,'[1]liste reference'!A$1:S$1048576,19,FALSE())))))</f>
        <v/>
      </c>
      <c r="Q42" s="214" t="str">
        <f aca="false">IF(ISTEXT(H42),"",(B42*$B$7/100)+(C42*$C$7/100))</f>
        <v/>
      </c>
      <c r="R42" s="215" t="str">
        <f aca="false">IF(OR(ISTEXT(H42),Q42=0),"",IF(Q42&lt;0.1,1,IF(Q42&lt;1,2,IF(Q42&lt;10,3,IF(Q42&lt;50,4,IF(Q42&gt;=50,5,""))))))</f>
        <v/>
      </c>
      <c r="S42" s="215" t="n">
        <f aca="false">IF(ISERROR(R42*I42),0,R42*I42)</f>
        <v>0</v>
      </c>
      <c r="T42" s="215" t="n">
        <f aca="false">IF(ISERROR(R42*I42*J42),0,R42*I42*J42)</f>
        <v>0</v>
      </c>
      <c r="U42" s="229" t="n">
        <f aca="false">IF(ISERROR(R42*J42),0,R42*J42)</f>
        <v>0</v>
      </c>
      <c r="V42" s="216" t="n">
        <v>0</v>
      </c>
      <c r="W42" s="217"/>
      <c r="Y42" s="218" t="str">
        <f aca="false">IF(A42="new.cod","NEWCOD",IF(AND((Z42=""),ISTEXT(A42)),A42,IF(Z42="","",INDEX('[1]liste reference'!$A$7:$A$892,Z42))))</f>
        <v/>
      </c>
      <c r="Z42" s="10" t="str">
        <f aca="false">IF(ISERROR(MATCH(A42,'[1]liste reference'!$A$7:$A$892,0)),IF(ISERROR(MATCH(A42,'[1]liste reference'!$B$7:$B$892,0)),"",(MATCH(A42,'[1]liste reference'!$B$7:$B$892,0))),(MATCH(A42,'[1]liste reference'!$A$7:$A$892,0)))</f>
        <v/>
      </c>
      <c r="AA42" s="219"/>
      <c r="AB42" s="220"/>
      <c r="AC42" s="220"/>
      <c r="BC42" s="10" t="str">
        <f aca="false">IF(A42="","",1)</f>
        <v/>
      </c>
    </row>
    <row r="43" customFormat="false" ht="12.75" hidden="false" customHeight="false" outlineLevel="0" collapsed="false">
      <c r="A43" s="221"/>
      <c r="B43" s="222"/>
      <c r="C43" s="223"/>
      <c r="D43" s="224" t="str">
        <f aca="false">IF(ISERROR(VLOOKUP($A43,'[1]liste reference'!$A$7:$D$892,2,0)),IF(ISERROR(VLOOKUP($A43,'[1]liste reference'!$B$7:$D$892,1,0)),"",VLOOKUP($A43,'[1]liste reference'!$B$7:$D$892,1,0)),VLOOKUP($A43,'[1]liste reference'!$A$7:$D$892,2,0))</f>
        <v/>
      </c>
      <c r="E43" s="224" t="n">
        <f aca="false">IF(D43="",0,VLOOKUP(D43,D$22:D42,1,0))</f>
        <v>0</v>
      </c>
      <c r="F43" s="231" t="n">
        <f aca="false">($B43*$B$7+$C43*$C$7)/100</f>
        <v>0</v>
      </c>
      <c r="G43" s="226" t="str">
        <f aca="false">IF(A43="","",IF(ISERROR(VLOOKUP($A43,'[1]liste reference'!$A$7:$P$892,13,0)),IF(ISERROR(VLOOKUP($A43,'[1]liste reference'!$B$7:$P$892,12,0)),"    -",VLOOKUP($A43,'[1]liste reference'!$B$7:$P$892,12,0)),VLOOKUP($A43,'[1]liste reference'!$A$7:$P$892,13,0)))</f>
        <v/>
      </c>
      <c r="H43" s="208" t="str">
        <f aca="false">IF(A43="","x",IF(ISERROR(VLOOKUP($A43,'[1]liste reference'!$A$7:$P$892,14,0)),IF(ISERROR(VLOOKUP($A43,'[1]liste reference'!$B$7:$P$892,13,0)),"x",VLOOKUP($A43,'[1]liste reference'!$B$7:$P$892,13,0)),VLOOKUP($A43,'[1]liste reference'!$A$7:$P$892,14,0)))</f>
        <v>x</v>
      </c>
      <c r="I43" s="227" t="str">
        <f aca="false">IF(ISNUMBER(H43),IF(ISERROR(VLOOKUP($A43,'[1]liste reference'!$A$7:$P$892,3,0)),IF(ISERROR(VLOOKUP($A43,'[1]liste reference'!$B$7:$P$892,2,0)),"",VLOOKUP($A43,'[1]liste reference'!$B$7:$P$892,2,0)),VLOOKUP($A43,'[1]liste reference'!$A$7:$P$892,3,0)),"")</f>
        <v/>
      </c>
      <c r="J43" s="210" t="str">
        <f aca="false">IF(ISNUMBER(H43),IF(ISERROR(VLOOKUP($A43,'[1]liste reference'!$A$7:$P$892,4,0)),IF(ISERROR(VLOOKUP($A43,'[1]liste reference'!$B$7:$P$892,3,0)),"",VLOOKUP($A43,'[1]liste reference'!$B$7:$P$892,3,0)),VLOOKUP($A43,'[1]liste reference'!$A$7:$P$892,4,0)),"")</f>
        <v/>
      </c>
      <c r="K43" s="211" t="str">
        <f aca="false">IF(A43="NEWCOD",IF(AB43="","Remplir le champs 'Nouveau taxa' svp.",$AB43),IF(ISTEXT($E43),"DEJA SAISI !",IF(A43="","",IF(ISERROR(VLOOKUP($A43,'[1]liste reference'!$A$7:$D$892,2,0)),IF(ISERROR(VLOOKUP($A43,'[1]liste reference'!$B$7:$D$892,1,0)),"code non répertorié ou synonyme",VLOOKUP($A43,'[1]liste reference'!$B$7:$D$892,1,0)),VLOOKUP(A43,'[1]liste reference'!$A$7:$D$892,2,0)))))</f>
        <v/>
      </c>
      <c r="L43" s="228"/>
      <c r="M43" s="228"/>
      <c r="N43" s="228"/>
      <c r="O43" s="213" t="str">
        <f aca="false">IF(AA43="Cf.","Cf.","")</f>
        <v/>
      </c>
      <c r="P43" s="213" t="str">
        <f aca="false">IF($A43="NEWCOD",IF($AC43="","No",$AC43),IF(ISTEXT($E43),"DEJA SAISI !",IF($A43="","",IF(ISERROR(VLOOKUP($A43,'[1]liste reference'!A$1:S$1048576,19,FALSE())),IF(ISERROR(VLOOKUP($A43,'[1]liste reference'!B$1:S$1048576,19,FALSE())),"",VLOOKUP($A43,'[1]liste reference'!B$1:S$1048576,19,FALSE())),VLOOKUP($A43,'[1]liste reference'!A$1:S$1048576,19,FALSE())))))</f>
        <v/>
      </c>
      <c r="Q43" s="214" t="str">
        <f aca="false">IF(ISTEXT(H43),"",(B43*$B$7/100)+(C43*$C$7/100))</f>
        <v/>
      </c>
      <c r="R43" s="215" t="str">
        <f aca="false">IF(OR(ISTEXT(H43),Q43=0),"",IF(Q43&lt;0.1,1,IF(Q43&lt;1,2,IF(Q43&lt;10,3,IF(Q43&lt;50,4,IF(Q43&gt;=50,5,""))))))</f>
        <v/>
      </c>
      <c r="S43" s="215" t="n">
        <f aca="false">IF(ISERROR(R43*I43),0,R43*I43)</f>
        <v>0</v>
      </c>
      <c r="T43" s="215" t="n">
        <f aca="false">IF(ISERROR(R43*I43*J43),0,R43*I43*J43)</f>
        <v>0</v>
      </c>
      <c r="U43" s="229" t="n">
        <f aca="false">IF(ISERROR(R43*J43),0,R43*J43)</f>
        <v>0</v>
      </c>
      <c r="V43" s="216" t="n">
        <v>0</v>
      </c>
      <c r="W43" s="217"/>
      <c r="Y43" s="218" t="str">
        <f aca="false">IF(A43="new.cod","NEWCOD",IF(AND((Z43=""),ISTEXT(A43)),A43,IF(Z43="","",INDEX('[1]liste reference'!$A$7:$A$892,Z43))))</f>
        <v/>
      </c>
      <c r="Z43" s="10" t="str">
        <f aca="false">IF(ISERROR(MATCH(A43,'[1]liste reference'!$A$7:$A$892,0)),IF(ISERROR(MATCH(A43,'[1]liste reference'!$B$7:$B$892,0)),"",(MATCH(A43,'[1]liste reference'!$B$7:$B$892,0))),(MATCH(A43,'[1]liste reference'!$A$7:$A$892,0)))</f>
        <v/>
      </c>
      <c r="AA43" s="219"/>
      <c r="AB43" s="220"/>
      <c r="AC43" s="220"/>
      <c r="BC43" s="10" t="str">
        <f aca="false">IF(A43="","",1)</f>
        <v/>
      </c>
    </row>
    <row r="44" customFormat="false" ht="12.75" hidden="false" customHeight="false" outlineLevel="0" collapsed="false">
      <c r="A44" s="221"/>
      <c r="B44" s="222"/>
      <c r="C44" s="223"/>
      <c r="D44" s="224" t="str">
        <f aca="false">IF(ISERROR(VLOOKUP($A44,'[1]liste reference'!$A$7:$D$892,2,0)),IF(ISERROR(VLOOKUP($A44,'[1]liste reference'!$B$7:$D$892,1,0)),"",VLOOKUP($A44,'[1]liste reference'!$B$7:$D$892,1,0)),VLOOKUP($A44,'[1]liste reference'!$A$7:$D$892,2,0))</f>
        <v/>
      </c>
      <c r="E44" s="224" t="n">
        <f aca="false">IF(D44="",0,VLOOKUP(D44,D$22:D43,1,0))</f>
        <v>0</v>
      </c>
      <c r="F44" s="231" t="n">
        <f aca="false">($B44*$B$7+$C44*$C$7)/100</f>
        <v>0</v>
      </c>
      <c r="G44" s="226" t="str">
        <f aca="false">IF(A44="","",IF(ISERROR(VLOOKUP($A44,'[1]liste reference'!$A$7:$P$892,13,0)),IF(ISERROR(VLOOKUP($A44,'[1]liste reference'!$B$7:$P$892,12,0)),"    -",VLOOKUP($A44,'[1]liste reference'!$B$7:$P$892,12,0)),VLOOKUP($A44,'[1]liste reference'!$A$7:$P$892,13,0)))</f>
        <v/>
      </c>
      <c r="H44" s="208" t="str">
        <f aca="false">IF(A44="","x",IF(ISERROR(VLOOKUP($A44,'[1]liste reference'!$A$7:$P$892,14,0)),IF(ISERROR(VLOOKUP($A44,'[1]liste reference'!$B$7:$P$892,13,0)),"x",VLOOKUP($A44,'[1]liste reference'!$B$7:$P$892,13,0)),VLOOKUP($A44,'[1]liste reference'!$A$7:$P$892,14,0)))</f>
        <v>x</v>
      </c>
      <c r="I44" s="227" t="str">
        <f aca="false">IF(ISNUMBER(H44),IF(ISERROR(VLOOKUP($A44,'[1]liste reference'!$A$7:$P$892,3,0)),IF(ISERROR(VLOOKUP($A44,'[1]liste reference'!$B$7:$P$892,2,0)),"",VLOOKUP($A44,'[1]liste reference'!$B$7:$P$892,2,0)),VLOOKUP($A44,'[1]liste reference'!$A$7:$P$892,3,0)),"")</f>
        <v/>
      </c>
      <c r="J44" s="210" t="str">
        <f aca="false">IF(ISNUMBER(H44),IF(ISERROR(VLOOKUP($A44,'[1]liste reference'!$A$7:$P$892,4,0)),IF(ISERROR(VLOOKUP($A44,'[1]liste reference'!$B$7:$P$892,3,0)),"",VLOOKUP($A44,'[1]liste reference'!$B$7:$P$892,3,0)),VLOOKUP($A44,'[1]liste reference'!$A$7:$P$892,4,0)),"")</f>
        <v/>
      </c>
      <c r="K44" s="211" t="str">
        <f aca="false">IF(A44="NEWCOD",IF(AB44="","Remplir le champs 'Nouveau taxa' svp.",$AB44),IF(ISTEXT($E44),"DEJA SAISI !",IF(A44="","",IF(ISERROR(VLOOKUP($A44,'[1]liste reference'!$A$7:$D$892,2,0)),IF(ISERROR(VLOOKUP($A44,'[1]liste reference'!$B$7:$D$892,1,0)),"code non répertorié ou synonyme",VLOOKUP($A44,'[1]liste reference'!$B$7:$D$892,1,0)),VLOOKUP(A44,'[1]liste reference'!$A$7:$D$892,2,0)))))</f>
        <v/>
      </c>
      <c r="L44" s="228"/>
      <c r="M44" s="228"/>
      <c r="N44" s="228"/>
      <c r="O44" s="213" t="str">
        <f aca="false">IF(AA44="Cf.","Cf.","")</f>
        <v/>
      </c>
      <c r="P44" s="213" t="str">
        <f aca="false">IF($A44="NEWCOD",IF($AC44="","No",$AC44),IF(ISTEXT($E44),"DEJA SAISI !",IF($A44="","",IF(ISERROR(VLOOKUP($A44,'[1]liste reference'!A$1:S$1048576,19,FALSE())),IF(ISERROR(VLOOKUP($A44,'[1]liste reference'!B$1:S$1048576,19,FALSE())),"",VLOOKUP($A44,'[1]liste reference'!B$1:S$1048576,19,FALSE())),VLOOKUP($A44,'[1]liste reference'!A$1:S$1048576,19,FALSE())))))</f>
        <v/>
      </c>
      <c r="Q44" s="214" t="str">
        <f aca="false">IF(ISTEXT(H44),"",(B44*$B$7/100)+(C44*$C$7/100))</f>
        <v/>
      </c>
      <c r="R44" s="215" t="str">
        <f aca="false">IF(OR(ISTEXT(H44),Q44=0),"",IF(Q44&lt;0.1,1,IF(Q44&lt;1,2,IF(Q44&lt;10,3,IF(Q44&lt;50,4,IF(Q44&gt;=50,5,""))))))</f>
        <v/>
      </c>
      <c r="S44" s="215" t="n">
        <f aca="false">IF(ISERROR(R44*I44),0,R44*I44)</f>
        <v>0</v>
      </c>
      <c r="T44" s="215" t="n">
        <f aca="false">IF(ISERROR(R44*I44*J44),0,R44*I44*J44)</f>
        <v>0</v>
      </c>
      <c r="U44" s="229" t="n">
        <f aca="false">IF(ISERROR(R44*J44),0,R44*J44)</f>
        <v>0</v>
      </c>
      <c r="V44" s="216" t="n">
        <v>0</v>
      </c>
      <c r="W44" s="217"/>
      <c r="Y44" s="218" t="str">
        <f aca="false">IF(A44="new.cod","NEWCOD",IF(AND((Z44=""),ISTEXT(A44)),A44,IF(Z44="","",INDEX('[1]liste reference'!$A$7:$A$892,Z44))))</f>
        <v/>
      </c>
      <c r="Z44" s="10" t="str">
        <f aca="false">IF(ISERROR(MATCH(A44,'[1]liste reference'!$A$7:$A$892,0)),IF(ISERROR(MATCH(A44,'[1]liste reference'!$B$7:$B$892,0)),"",(MATCH(A44,'[1]liste reference'!$B$7:$B$892,0))),(MATCH(A44,'[1]liste reference'!$A$7:$A$892,0)))</f>
        <v/>
      </c>
      <c r="AA44" s="219"/>
      <c r="AB44" s="220"/>
      <c r="AC44" s="220"/>
      <c r="BC44" s="10" t="str">
        <f aca="false">IF(A44="","",1)</f>
        <v/>
      </c>
    </row>
    <row r="45" customFormat="false" ht="12.75" hidden="false" customHeight="false" outlineLevel="0" collapsed="false">
      <c r="A45" s="221"/>
      <c r="B45" s="222"/>
      <c r="C45" s="223"/>
      <c r="D45" s="224" t="str">
        <f aca="false">IF(ISERROR(VLOOKUP($A45,'[1]liste reference'!$A$7:$D$892,2,0)),IF(ISERROR(VLOOKUP($A45,'[1]liste reference'!$B$7:$D$892,1,0)),"",VLOOKUP($A45,'[1]liste reference'!$B$7:$D$892,1,0)),VLOOKUP($A45,'[1]liste reference'!$A$7:$D$892,2,0))</f>
        <v/>
      </c>
      <c r="E45" s="224" t="n">
        <f aca="false">IF(D45="",0,VLOOKUP(D45,D$22:D44,1,0))</f>
        <v>0</v>
      </c>
      <c r="F45" s="231" t="n">
        <f aca="false">($B45*$B$7+$C45*$C$7)/100</f>
        <v>0</v>
      </c>
      <c r="G45" s="226" t="str">
        <f aca="false">IF(A45="","",IF(ISERROR(VLOOKUP($A45,'[1]liste reference'!$A$7:$P$892,13,0)),IF(ISERROR(VLOOKUP($A45,'[1]liste reference'!$B$7:$P$892,12,0)),"    -",VLOOKUP($A45,'[1]liste reference'!$B$7:$P$892,12,0)),VLOOKUP($A45,'[1]liste reference'!$A$7:$P$892,13,0)))</f>
        <v/>
      </c>
      <c r="H45" s="208" t="str">
        <f aca="false">IF(A45="","x",IF(ISERROR(VLOOKUP($A45,'[1]liste reference'!$A$7:$P$892,14,0)),IF(ISERROR(VLOOKUP($A45,'[1]liste reference'!$B$7:$P$892,13,0)),"x",VLOOKUP($A45,'[1]liste reference'!$B$7:$P$892,13,0)),VLOOKUP($A45,'[1]liste reference'!$A$7:$P$892,14,0)))</f>
        <v>x</v>
      </c>
      <c r="I45" s="227" t="str">
        <f aca="false">IF(ISNUMBER(H45),IF(ISERROR(VLOOKUP($A45,'[1]liste reference'!$A$7:$P$892,3,0)),IF(ISERROR(VLOOKUP($A45,'[1]liste reference'!$B$7:$P$892,2,0)),"",VLOOKUP($A45,'[1]liste reference'!$B$7:$P$892,2,0)),VLOOKUP($A45,'[1]liste reference'!$A$7:$P$892,3,0)),"")</f>
        <v/>
      </c>
      <c r="J45" s="210" t="str">
        <f aca="false">IF(ISNUMBER(H45),IF(ISERROR(VLOOKUP($A45,'[1]liste reference'!$A$7:$P$892,4,0)),IF(ISERROR(VLOOKUP($A45,'[1]liste reference'!$B$7:$P$892,3,0)),"",VLOOKUP($A45,'[1]liste reference'!$B$7:$P$892,3,0)),VLOOKUP($A45,'[1]liste reference'!$A$7:$P$892,4,0)),"")</f>
        <v/>
      </c>
      <c r="K45" s="211" t="str">
        <f aca="false">IF(A45="NEWCOD",IF(AB45="","Remplir le champs 'Nouveau taxa' svp.",$AB45),IF(ISTEXT($E45),"DEJA SAISI !",IF(A45="","",IF(ISERROR(VLOOKUP($A45,'[1]liste reference'!$A$7:$D$892,2,0)),IF(ISERROR(VLOOKUP($A45,'[1]liste reference'!$B$7:$D$892,1,0)),"code non répertorié ou synonyme",VLOOKUP($A45,'[1]liste reference'!$B$7:$D$892,1,0)),VLOOKUP(A45,'[1]liste reference'!$A$7:$D$892,2,0)))))</f>
        <v/>
      </c>
      <c r="L45" s="228"/>
      <c r="M45" s="228"/>
      <c r="N45" s="228"/>
      <c r="O45" s="213" t="str">
        <f aca="false">IF(AA45="Cf.","Cf.","")</f>
        <v/>
      </c>
      <c r="P45" s="213" t="str">
        <f aca="false">IF($A45="NEWCOD",IF($AC45="","No",$AC45),IF(ISTEXT($E45),"DEJA SAISI !",IF($A45="","",IF(ISERROR(VLOOKUP($A45,'[1]liste reference'!A$1:S$1048576,19,FALSE())),IF(ISERROR(VLOOKUP($A45,'[1]liste reference'!B$1:S$1048576,19,FALSE())),"",VLOOKUP($A45,'[1]liste reference'!B$1:S$1048576,19,FALSE())),VLOOKUP($A45,'[1]liste reference'!A$1:S$1048576,19,FALSE())))))</f>
        <v/>
      </c>
      <c r="Q45" s="214" t="str">
        <f aca="false">IF(ISTEXT(H45),"",(B45*$B$7/100)+(C45*$C$7/100))</f>
        <v/>
      </c>
      <c r="R45" s="215" t="str">
        <f aca="false">IF(OR(ISTEXT(H45),Q45=0),"",IF(Q45&lt;0.1,1,IF(Q45&lt;1,2,IF(Q45&lt;10,3,IF(Q45&lt;50,4,IF(Q45&gt;=50,5,""))))))</f>
        <v/>
      </c>
      <c r="S45" s="215" t="n">
        <f aca="false">IF(ISERROR(R45*I45),0,R45*I45)</f>
        <v>0</v>
      </c>
      <c r="T45" s="215" t="n">
        <f aca="false">IF(ISERROR(R45*I45*J45),0,R45*I45*J45)</f>
        <v>0</v>
      </c>
      <c r="U45" s="229" t="n">
        <f aca="false">IF(ISERROR(R45*J45),0,R45*J45)</f>
        <v>0</v>
      </c>
      <c r="V45" s="216" t="n">
        <v>0</v>
      </c>
      <c r="W45" s="217"/>
      <c r="Y45" s="218" t="str">
        <f aca="false">IF(A45="new.cod","NEWCOD",IF(AND((Z45=""),ISTEXT(A45)),A45,IF(Z45="","",INDEX('[1]liste reference'!$A$7:$A$892,Z45))))</f>
        <v/>
      </c>
      <c r="Z45" s="10" t="str">
        <f aca="false">IF(ISERROR(MATCH(A45,'[1]liste reference'!$A$7:$A$892,0)),IF(ISERROR(MATCH(A45,'[1]liste reference'!$B$7:$B$892,0)),"",(MATCH(A45,'[1]liste reference'!$B$7:$B$892,0))),(MATCH(A45,'[1]liste reference'!$A$7:$A$892,0)))</f>
        <v/>
      </c>
      <c r="AA45" s="219"/>
      <c r="AB45" s="220"/>
      <c r="AC45" s="220"/>
      <c r="BC45" s="10" t="str">
        <f aca="false">IF(A45="","",1)</f>
        <v/>
      </c>
    </row>
    <row r="46" customFormat="false" ht="12.75" hidden="false" customHeight="false" outlineLevel="0" collapsed="false">
      <c r="A46" s="221"/>
      <c r="B46" s="222"/>
      <c r="C46" s="223"/>
      <c r="D46" s="224" t="str">
        <f aca="false">IF(ISERROR(VLOOKUP($A46,'[1]liste reference'!$A$7:$D$892,2,0)),IF(ISERROR(VLOOKUP($A46,'[1]liste reference'!$B$7:$D$892,1,0)),"",VLOOKUP($A46,'[1]liste reference'!$B$7:$D$892,1,0)),VLOOKUP($A46,'[1]liste reference'!$A$7:$D$892,2,0))</f>
        <v/>
      </c>
      <c r="E46" s="224" t="n">
        <f aca="false">IF(D46="",0,VLOOKUP(D46,D$22:D39,1,0))</f>
        <v>0</v>
      </c>
      <c r="F46" s="231" t="n">
        <f aca="false">($B46*$B$7+$C46*$C$7)/100</f>
        <v>0</v>
      </c>
      <c r="G46" s="226" t="str">
        <f aca="false">IF(A46="","",IF(ISERROR(VLOOKUP($A46,'[1]liste reference'!$A$7:$P$892,13,0)),IF(ISERROR(VLOOKUP($A46,'[1]liste reference'!$B$7:$P$892,12,0)),"    -",VLOOKUP($A46,'[1]liste reference'!$B$7:$P$892,12,0)),VLOOKUP($A46,'[1]liste reference'!$A$7:$P$892,13,0)))</f>
        <v/>
      </c>
      <c r="H46" s="208" t="str">
        <f aca="false">IF(A46="","x",IF(ISERROR(VLOOKUP($A46,'[1]liste reference'!$A$7:$P$892,14,0)),IF(ISERROR(VLOOKUP($A46,'[1]liste reference'!$B$7:$P$892,13,0)),"x",VLOOKUP($A46,'[1]liste reference'!$B$7:$P$892,13,0)),VLOOKUP($A46,'[1]liste reference'!$A$7:$P$892,14,0)))</f>
        <v>x</v>
      </c>
      <c r="I46" s="227" t="str">
        <f aca="false">IF(ISNUMBER(H46),IF(ISERROR(VLOOKUP($A46,'[1]liste reference'!$A$7:$P$892,3,0)),IF(ISERROR(VLOOKUP($A46,'[1]liste reference'!$B$7:$P$892,2,0)),"",VLOOKUP($A46,'[1]liste reference'!$B$7:$P$892,2,0)),VLOOKUP($A46,'[1]liste reference'!$A$7:$P$892,3,0)),"")</f>
        <v/>
      </c>
      <c r="J46" s="210" t="str">
        <f aca="false">IF(ISNUMBER(H46),IF(ISERROR(VLOOKUP($A46,'[1]liste reference'!$A$7:$P$892,4,0)),IF(ISERROR(VLOOKUP($A46,'[1]liste reference'!$B$7:$P$892,3,0)),"",VLOOKUP($A46,'[1]liste reference'!$B$7:$P$892,3,0)),VLOOKUP($A46,'[1]liste reference'!$A$7:$P$892,4,0)),"")</f>
        <v/>
      </c>
      <c r="K46" s="211" t="str">
        <f aca="false">IF(A46="NEWCOD",IF(AB46="","Remplir le champs 'Nouveau taxa' svp.",$AB46),IF(ISTEXT($E46),"DEJA SAISI !",IF(A46="","",IF(ISERROR(VLOOKUP($A46,'[1]liste reference'!$A$7:$D$892,2,0)),IF(ISERROR(VLOOKUP($A46,'[1]liste reference'!$B$7:$D$892,1,0)),"code non répertorié ou synonyme",VLOOKUP($A46,'[1]liste reference'!$B$7:$D$892,1,0)),VLOOKUP(A46,'[1]liste reference'!$A$7:$D$892,2,0)))))</f>
        <v/>
      </c>
      <c r="L46" s="228"/>
      <c r="M46" s="228"/>
      <c r="N46" s="228"/>
      <c r="O46" s="213" t="str">
        <f aca="false">IF(AA46="Cf.","Cf.","")</f>
        <v/>
      </c>
      <c r="P46" s="213" t="str">
        <f aca="false">IF($A46="NEWCOD",IF($AC46="","No",$AC46),IF(ISTEXT($E46),"DEJA SAISI !",IF($A46="","",IF(ISERROR(VLOOKUP($A46,'[1]liste reference'!A$1:S$1048576,19,FALSE())),IF(ISERROR(VLOOKUP($A46,'[1]liste reference'!B$1:S$1048576,19,FALSE())),"",VLOOKUP($A46,'[1]liste reference'!B$1:S$1048576,19,FALSE())),VLOOKUP($A46,'[1]liste reference'!A$1:S$1048576,19,FALSE())))))</f>
        <v/>
      </c>
      <c r="Q46" s="214" t="str">
        <f aca="false">IF(ISTEXT(H46),"",(B46*$B$7/100)+(C46*$C$7/100))</f>
        <v/>
      </c>
      <c r="R46" s="215" t="str">
        <f aca="false">IF(OR(ISTEXT(H46),Q46=0),"",IF(Q46&lt;0.1,1,IF(Q46&lt;1,2,IF(Q46&lt;10,3,IF(Q46&lt;50,4,IF(Q46&gt;=50,5,""))))))</f>
        <v/>
      </c>
      <c r="S46" s="215" t="n">
        <f aca="false">IF(ISERROR(R46*I46),0,R46*I46)</f>
        <v>0</v>
      </c>
      <c r="T46" s="215" t="n">
        <f aca="false">IF(ISERROR(R46*I46*J46),0,R46*I46*J46)</f>
        <v>0</v>
      </c>
      <c r="U46" s="229" t="n">
        <f aca="false">IF(ISERROR(R46*J46),0,R46*J46)</f>
        <v>0</v>
      </c>
      <c r="V46" s="216" t="n">
        <v>0</v>
      </c>
      <c r="W46" s="217"/>
      <c r="Y46" s="218" t="str">
        <f aca="false">IF(A46="new.cod","NEWCOD",IF(AND((Z46=""),ISTEXT(A46)),A46,IF(Z46="","",INDEX('[1]liste reference'!$A$7:$A$892,Z46))))</f>
        <v/>
      </c>
      <c r="Z46" s="10" t="str">
        <f aca="false">IF(ISERROR(MATCH(A46,'[1]liste reference'!$A$7:$A$892,0)),IF(ISERROR(MATCH(A46,'[1]liste reference'!$B$7:$B$892,0)),"",(MATCH(A46,'[1]liste reference'!$B$7:$B$892,0))),(MATCH(A46,'[1]liste reference'!$A$7:$A$892,0)))</f>
        <v/>
      </c>
      <c r="AA46" s="219"/>
      <c r="AB46" s="220"/>
      <c r="AC46" s="220"/>
      <c r="BC46" s="10" t="str">
        <f aca="false">IF(A46="","",1)</f>
        <v/>
      </c>
    </row>
    <row r="47" customFormat="false" ht="12.75" hidden="false" customHeight="false" outlineLevel="0" collapsed="false">
      <c r="A47" s="221"/>
      <c r="B47" s="222"/>
      <c r="C47" s="223"/>
      <c r="D47" s="224" t="str">
        <f aca="false">IF(ISERROR(VLOOKUP($A47,'[1]liste reference'!$A$7:$D$892,2,0)),IF(ISERROR(VLOOKUP($A47,'[1]liste reference'!$B$7:$D$892,1,0)),"",VLOOKUP($A47,'[1]liste reference'!$B$7:$D$892,1,0)),VLOOKUP($A47,'[1]liste reference'!$A$7:$D$892,2,0))</f>
        <v/>
      </c>
      <c r="E47" s="224" t="n">
        <f aca="false">IF(D47="",0,VLOOKUP(D47,D$22:D39,1,0))</f>
        <v>0</v>
      </c>
      <c r="F47" s="231" t="n">
        <f aca="false">($B47*$B$7+$C47*$C$7)/100</f>
        <v>0</v>
      </c>
      <c r="G47" s="226" t="str">
        <f aca="false">IF(A47="","",IF(ISERROR(VLOOKUP($A47,'[1]liste reference'!$A$7:$P$892,13,0)),IF(ISERROR(VLOOKUP($A47,'[1]liste reference'!$B$7:$P$892,12,0)),"    -",VLOOKUP($A47,'[1]liste reference'!$B$7:$P$892,12,0)),VLOOKUP($A47,'[1]liste reference'!$A$7:$P$892,13,0)))</f>
        <v/>
      </c>
      <c r="H47" s="208" t="str">
        <f aca="false">IF(A47="","x",IF(ISERROR(VLOOKUP($A47,'[1]liste reference'!$A$7:$P$892,14,0)),IF(ISERROR(VLOOKUP($A47,'[1]liste reference'!$B$7:$P$892,13,0)),"x",VLOOKUP($A47,'[1]liste reference'!$B$7:$P$892,13,0)),VLOOKUP($A47,'[1]liste reference'!$A$7:$P$892,14,0)))</f>
        <v>x</v>
      </c>
      <c r="I47" s="227" t="str">
        <f aca="false">IF(ISNUMBER(H47),IF(ISERROR(VLOOKUP($A47,'[1]liste reference'!$A$7:$P$892,3,0)),IF(ISERROR(VLOOKUP($A47,'[1]liste reference'!$B$7:$P$892,2,0)),"",VLOOKUP($A47,'[1]liste reference'!$B$7:$P$892,2,0)),VLOOKUP($A47,'[1]liste reference'!$A$7:$P$892,3,0)),"")</f>
        <v/>
      </c>
      <c r="J47" s="210" t="str">
        <f aca="false">IF(ISNUMBER(H47),IF(ISERROR(VLOOKUP($A47,'[1]liste reference'!$A$7:$P$892,4,0)),IF(ISERROR(VLOOKUP($A47,'[1]liste reference'!$B$7:$P$892,3,0)),"",VLOOKUP($A47,'[1]liste reference'!$B$7:$P$892,3,0)),VLOOKUP($A47,'[1]liste reference'!$A$7:$P$892,4,0)),"")</f>
        <v/>
      </c>
      <c r="K47" s="211" t="str">
        <f aca="false">IF(A47="NEWCOD",IF(AB47="","Remplir le champs 'Nouveau taxa' svp.",$AB47),IF(ISTEXT($E47),"DEJA SAISI !",IF(A47="","",IF(ISERROR(VLOOKUP($A47,'[1]liste reference'!$A$7:$D$892,2,0)),IF(ISERROR(VLOOKUP($A47,'[1]liste reference'!$B$7:$D$892,1,0)),"code non répertorié ou synonyme",VLOOKUP($A47,'[1]liste reference'!$B$7:$D$892,1,0)),VLOOKUP(A47,'[1]liste reference'!$A$7:$D$892,2,0)))))</f>
        <v/>
      </c>
      <c r="L47" s="228"/>
      <c r="M47" s="228"/>
      <c r="N47" s="228"/>
      <c r="O47" s="213" t="str">
        <f aca="false">IF(AA47="Cf.","Cf.","")</f>
        <v/>
      </c>
      <c r="P47" s="213" t="str">
        <f aca="false">IF($A47="NEWCOD",IF($AC47="","No",$AC47),IF(ISTEXT($E47),"DEJA SAISI !",IF($A47="","",IF(ISERROR(VLOOKUP($A47,'[1]liste reference'!A$1:S$1048576,19,FALSE())),IF(ISERROR(VLOOKUP($A47,'[1]liste reference'!B$1:S$1048576,19,FALSE())),"",VLOOKUP($A47,'[1]liste reference'!B$1:S$1048576,19,FALSE())),VLOOKUP($A47,'[1]liste reference'!A$1:S$1048576,19,FALSE())))))</f>
        <v/>
      </c>
      <c r="Q47" s="214" t="str">
        <f aca="false">IF(ISTEXT(H47),"",(B47*$B$7/100)+(C47*$C$7/100))</f>
        <v/>
      </c>
      <c r="R47" s="215" t="str">
        <f aca="false">IF(OR(ISTEXT(H47),Q47=0),"",IF(Q47&lt;0.1,1,IF(Q47&lt;1,2,IF(Q47&lt;10,3,IF(Q47&lt;50,4,IF(Q47&gt;=50,5,""))))))</f>
        <v/>
      </c>
      <c r="S47" s="215" t="n">
        <f aca="false">IF(ISERROR(R47*I47),0,R47*I47)</f>
        <v>0</v>
      </c>
      <c r="T47" s="215" t="n">
        <f aca="false">IF(ISERROR(R47*I47*J47),0,R47*I47*J47)</f>
        <v>0</v>
      </c>
      <c r="U47" s="229" t="n">
        <f aca="false">IF(ISERROR(R47*J47),0,R47*J47)</f>
        <v>0</v>
      </c>
      <c r="V47" s="216" t="n">
        <v>0</v>
      </c>
      <c r="W47" s="217"/>
      <c r="Y47" s="218" t="str">
        <f aca="false">IF(A47="new.cod","NEWCOD",IF(AND((Z47=""),ISTEXT(A47)),A47,IF(Z47="","",INDEX('[1]liste reference'!$A$7:$A$892,Z47))))</f>
        <v/>
      </c>
      <c r="Z47" s="10" t="str">
        <f aca="false">IF(ISERROR(MATCH(A47,'[1]liste reference'!$A$7:$A$892,0)),IF(ISERROR(MATCH(A47,'[1]liste reference'!$B$7:$B$892,0)),"",(MATCH(A47,'[1]liste reference'!$B$7:$B$892,0))),(MATCH(A47,'[1]liste reference'!$A$7:$A$892,0)))</f>
        <v/>
      </c>
      <c r="AA47" s="219"/>
      <c r="AB47" s="220"/>
      <c r="AC47" s="220"/>
      <c r="BC47" s="10" t="str">
        <f aca="false">IF(A47="","",1)</f>
        <v/>
      </c>
    </row>
    <row r="48" customFormat="false" ht="12.75" hidden="false" customHeight="false" outlineLevel="0" collapsed="false">
      <c r="A48" s="221"/>
      <c r="B48" s="222"/>
      <c r="C48" s="223"/>
      <c r="D48" s="224" t="str">
        <f aca="false">IF(ISERROR(VLOOKUP($A48,'[1]liste reference'!$A$7:$D$892,2,0)),IF(ISERROR(VLOOKUP($A48,'[1]liste reference'!$B$7:$D$892,1,0)),"",VLOOKUP($A48,'[1]liste reference'!$B$7:$D$892,1,0)),VLOOKUP($A48,'[1]liste reference'!$A$7:$D$892,2,0))</f>
        <v/>
      </c>
      <c r="E48" s="224" t="n">
        <f aca="false">IF(D48="",0,VLOOKUP(D48,D$22:D40,1,0))</f>
        <v>0</v>
      </c>
      <c r="F48" s="231" t="n">
        <f aca="false">($B48*$B$7+$C48*$C$7)/100</f>
        <v>0</v>
      </c>
      <c r="G48" s="226" t="str">
        <f aca="false">IF(A48="","",IF(ISERROR(VLOOKUP($A48,'[1]liste reference'!$A$7:$P$892,13,0)),IF(ISERROR(VLOOKUP($A48,'[1]liste reference'!$B$7:$P$892,12,0)),"    -",VLOOKUP($A48,'[1]liste reference'!$B$7:$P$892,12,0)),VLOOKUP($A48,'[1]liste reference'!$A$7:$P$892,13,0)))</f>
        <v/>
      </c>
      <c r="H48" s="208" t="str">
        <f aca="false">IF(A48="","x",IF(ISERROR(VLOOKUP($A48,'[1]liste reference'!$A$7:$P$892,14,0)),IF(ISERROR(VLOOKUP($A48,'[1]liste reference'!$B$7:$P$892,13,0)),"x",VLOOKUP($A48,'[1]liste reference'!$B$7:$P$892,13,0)),VLOOKUP($A48,'[1]liste reference'!$A$7:$P$892,14,0)))</f>
        <v>x</v>
      </c>
      <c r="I48" s="227" t="str">
        <f aca="false">IF(ISNUMBER(H48),IF(ISERROR(VLOOKUP($A48,'[1]liste reference'!$A$7:$P$892,3,0)),IF(ISERROR(VLOOKUP($A48,'[1]liste reference'!$B$7:$P$892,2,0)),"",VLOOKUP($A48,'[1]liste reference'!$B$7:$P$892,2,0)),VLOOKUP($A48,'[1]liste reference'!$A$7:$P$892,3,0)),"")</f>
        <v/>
      </c>
      <c r="J48" s="210" t="str">
        <f aca="false">IF(ISNUMBER(H48),IF(ISERROR(VLOOKUP($A48,'[1]liste reference'!$A$7:$P$892,4,0)),IF(ISERROR(VLOOKUP($A48,'[1]liste reference'!$B$7:$P$892,3,0)),"",VLOOKUP($A48,'[1]liste reference'!$B$7:$P$892,3,0)),VLOOKUP($A48,'[1]liste reference'!$A$7:$P$892,4,0)),"")</f>
        <v/>
      </c>
      <c r="K48" s="211" t="str">
        <f aca="false">IF(A48="NEWCOD",IF(AB48="","Remplir le champs 'Nouveau taxa' svp.",$AB48),IF(ISTEXT($E48),"DEJA SAISI !",IF(A48="","",IF(ISERROR(VLOOKUP($A48,'[1]liste reference'!$A$7:$D$892,2,0)),IF(ISERROR(VLOOKUP($A48,'[1]liste reference'!$B$7:$D$892,1,0)),"code non répertorié ou synonyme",VLOOKUP($A48,'[1]liste reference'!$B$7:$D$892,1,0)),VLOOKUP(A48,'[1]liste reference'!$A$7:$D$892,2,0)))))</f>
        <v/>
      </c>
      <c r="L48" s="228"/>
      <c r="M48" s="228"/>
      <c r="N48" s="228"/>
      <c r="O48" s="213" t="str">
        <f aca="false">IF(AA48="Cf.","Cf.","")</f>
        <v/>
      </c>
      <c r="P48" s="213" t="str">
        <f aca="false">IF($A48="NEWCOD",IF($AC48="","No",$AC48),IF(ISTEXT($E48),"DEJA SAISI !",IF($A48="","",IF(ISERROR(VLOOKUP($A48,'[1]liste reference'!A$1:S$1048576,19,FALSE())),IF(ISERROR(VLOOKUP($A48,'[1]liste reference'!B$1:S$1048576,19,FALSE())),"",VLOOKUP($A48,'[1]liste reference'!B$1:S$1048576,19,FALSE())),VLOOKUP($A48,'[1]liste reference'!A$1:S$1048576,19,FALSE())))))</f>
        <v/>
      </c>
      <c r="Q48" s="214" t="str">
        <f aca="false">IF(ISTEXT(H48),"",(B48*$B$7/100)+(C48*$C$7/100))</f>
        <v/>
      </c>
      <c r="R48" s="215" t="str">
        <f aca="false">IF(OR(ISTEXT(H48),Q48=0),"",IF(Q48&lt;0.1,1,IF(Q48&lt;1,2,IF(Q48&lt;10,3,IF(Q48&lt;50,4,IF(Q48&gt;=50,5,""))))))</f>
        <v/>
      </c>
      <c r="S48" s="215" t="n">
        <f aca="false">IF(ISERROR(R48*I48),0,R48*I48)</f>
        <v>0</v>
      </c>
      <c r="T48" s="215" t="n">
        <f aca="false">IF(ISERROR(R48*I48*J48),0,R48*I48*J48)</f>
        <v>0</v>
      </c>
      <c r="U48" s="229" t="n">
        <f aca="false">IF(ISERROR(R48*J48),0,R48*J48)</f>
        <v>0</v>
      </c>
      <c r="V48" s="216" t="n">
        <v>0</v>
      </c>
      <c r="W48" s="217"/>
      <c r="Y48" s="218" t="str">
        <f aca="false">IF(A48="new.cod","NEWCOD",IF(AND((Z48=""),ISTEXT(A48)),A48,IF(Z48="","",INDEX('[1]liste reference'!$A$7:$A$892,Z48))))</f>
        <v/>
      </c>
      <c r="Z48" s="10" t="str">
        <f aca="false">IF(ISERROR(MATCH(A48,'[1]liste reference'!$A$7:$A$892,0)),IF(ISERROR(MATCH(A48,'[1]liste reference'!$B$7:$B$892,0)),"",(MATCH(A48,'[1]liste reference'!$B$7:$B$892,0))),(MATCH(A48,'[1]liste reference'!$A$7:$A$892,0)))</f>
        <v/>
      </c>
      <c r="AA48" s="219"/>
      <c r="AB48" s="220"/>
      <c r="AC48" s="220"/>
      <c r="BC48" s="10" t="str">
        <f aca="false">IF(A48="","",1)</f>
        <v/>
      </c>
    </row>
    <row r="49" customFormat="false" ht="12.75" hidden="false" customHeight="false" outlineLevel="0" collapsed="false">
      <c r="A49" s="221"/>
      <c r="B49" s="222"/>
      <c r="C49" s="223"/>
      <c r="D49" s="224" t="str">
        <f aca="false">IF(ISERROR(VLOOKUP($A49,'[1]liste reference'!$A$7:$D$892,2,0)),IF(ISERROR(VLOOKUP($A49,'[1]liste reference'!$B$7:$D$892,1,0)),"",VLOOKUP($A49,'[1]liste reference'!$B$7:$D$892,1,0)),VLOOKUP($A49,'[1]liste reference'!$A$7:$D$892,2,0))</f>
        <v/>
      </c>
      <c r="E49" s="224" t="n">
        <f aca="false">IF(D49="",0,VLOOKUP(D49,D$22:D48,1,0))</f>
        <v>0</v>
      </c>
      <c r="F49" s="231" t="n">
        <f aca="false">($B49*$B$7+$C49*$C$7)/100</f>
        <v>0</v>
      </c>
      <c r="G49" s="226" t="str">
        <f aca="false">IF(A49="","",IF(ISERROR(VLOOKUP($A49,'[1]liste reference'!$A$7:$P$892,13,0)),IF(ISERROR(VLOOKUP($A49,'[1]liste reference'!$B$7:$P$892,12,0)),"    -",VLOOKUP($A49,'[1]liste reference'!$B$7:$P$892,12,0)),VLOOKUP($A49,'[1]liste reference'!$A$7:$P$892,13,0)))</f>
        <v/>
      </c>
      <c r="H49" s="208" t="str">
        <f aca="false">IF(A49="","x",IF(ISERROR(VLOOKUP($A49,'[1]liste reference'!$A$7:$P$892,14,0)),IF(ISERROR(VLOOKUP($A49,'[1]liste reference'!$B$7:$P$892,13,0)),"x",VLOOKUP($A49,'[1]liste reference'!$B$7:$P$892,13,0)),VLOOKUP($A49,'[1]liste reference'!$A$7:$P$892,14,0)))</f>
        <v>x</v>
      </c>
      <c r="I49" s="227" t="str">
        <f aca="false">IF(ISNUMBER(H49),IF(ISERROR(VLOOKUP($A49,'[1]liste reference'!$A$7:$P$892,3,0)),IF(ISERROR(VLOOKUP($A49,'[1]liste reference'!$B$7:$P$892,2,0)),"",VLOOKUP($A49,'[1]liste reference'!$B$7:$P$892,2,0)),VLOOKUP($A49,'[1]liste reference'!$A$7:$P$892,3,0)),"")</f>
        <v/>
      </c>
      <c r="J49" s="210" t="str">
        <f aca="false">IF(ISNUMBER(H49),IF(ISERROR(VLOOKUP($A49,'[1]liste reference'!$A$7:$P$892,4,0)),IF(ISERROR(VLOOKUP($A49,'[1]liste reference'!$B$7:$P$892,3,0)),"",VLOOKUP($A49,'[1]liste reference'!$B$7:$P$892,3,0)),VLOOKUP($A49,'[1]liste reference'!$A$7:$P$892,4,0)),"")</f>
        <v/>
      </c>
      <c r="K49" s="211" t="str">
        <f aca="false">IF(A49="NEWCOD",IF(AB49="","Remplir le champs 'Nouveau taxa' svp.",$AB49),IF(ISTEXT($E49),"DEJA SAISI !",IF(A49="","",IF(ISERROR(VLOOKUP($A49,'[1]liste reference'!$A$7:$D$892,2,0)),IF(ISERROR(VLOOKUP($A49,'[1]liste reference'!$B$7:$D$892,1,0)),"code non répertorié ou synonyme",VLOOKUP($A49,'[1]liste reference'!$B$7:$D$892,1,0)),VLOOKUP(A49,'[1]liste reference'!$A$7:$D$892,2,0)))))</f>
        <v/>
      </c>
      <c r="L49" s="228"/>
      <c r="M49" s="228"/>
      <c r="N49" s="228"/>
      <c r="O49" s="213" t="str">
        <f aca="false">IF(AA49="Cf.","Cf.","")</f>
        <v/>
      </c>
      <c r="P49" s="213" t="str">
        <f aca="false">IF($A49="NEWCOD",IF($AC49="","No",$AC49),IF(ISTEXT($E49),"DEJA SAISI !",IF($A49="","",IF(ISERROR(VLOOKUP($A49,'[1]liste reference'!A$1:S$1048576,19,FALSE())),IF(ISERROR(VLOOKUP($A49,'[1]liste reference'!B$1:S$1048576,19,FALSE())),"",VLOOKUP($A49,'[1]liste reference'!B$1:S$1048576,19,FALSE())),VLOOKUP($A49,'[1]liste reference'!A$1:S$1048576,19,FALSE())))))</f>
        <v/>
      </c>
      <c r="Q49" s="214" t="str">
        <f aca="false">IF(ISTEXT(H49),"",(B49*$B$7/100)+(C49*$C$7/100))</f>
        <v/>
      </c>
      <c r="R49" s="215" t="str">
        <f aca="false">IF(OR(ISTEXT(H49),Q49=0),"",IF(Q49&lt;0.1,1,IF(Q49&lt;1,2,IF(Q49&lt;10,3,IF(Q49&lt;50,4,IF(Q49&gt;=50,5,""))))))</f>
        <v/>
      </c>
      <c r="S49" s="215" t="n">
        <f aca="false">IF(ISERROR(R49*I49),0,R49*I49)</f>
        <v>0</v>
      </c>
      <c r="T49" s="215" t="n">
        <f aca="false">IF(ISERROR(R49*I49*J49),0,R49*I49*J49)</f>
        <v>0</v>
      </c>
      <c r="U49" s="229" t="n">
        <f aca="false">IF(ISERROR(R49*J49),0,R49*J49)</f>
        <v>0</v>
      </c>
      <c r="V49" s="216" t="n">
        <v>0</v>
      </c>
      <c r="W49" s="217"/>
      <c r="Y49" s="218" t="str">
        <f aca="false">IF(A49="new.cod","NEWCOD",IF(AND((Z49=""),ISTEXT(A49)),A49,IF(Z49="","",INDEX('[1]liste reference'!$A$7:$A$892,Z49))))</f>
        <v/>
      </c>
      <c r="Z49" s="10" t="str">
        <f aca="false">IF(ISERROR(MATCH(A49,'[1]liste reference'!$A$7:$A$892,0)),IF(ISERROR(MATCH(A49,'[1]liste reference'!$B$7:$B$892,0)),"",(MATCH(A49,'[1]liste reference'!$B$7:$B$892,0))),(MATCH(A49,'[1]liste reference'!$A$7:$A$892,0)))</f>
        <v/>
      </c>
      <c r="AA49" s="219"/>
      <c r="AB49" s="220"/>
      <c r="AC49" s="220"/>
      <c r="BC49" s="10" t="str">
        <f aca="false">IF(A49="","",1)</f>
        <v/>
      </c>
    </row>
    <row r="50" customFormat="false" ht="12.75" hidden="false" customHeight="false" outlineLevel="0" collapsed="false">
      <c r="A50" s="221"/>
      <c r="B50" s="222"/>
      <c r="C50" s="223"/>
      <c r="D50" s="224" t="str">
        <f aca="false">IF(ISERROR(VLOOKUP($A50,'[1]liste reference'!$A$7:$D$892,2,0)),IF(ISERROR(VLOOKUP($A50,'[1]liste reference'!$B$7:$D$892,1,0)),"",VLOOKUP($A50,'[1]liste reference'!$B$7:$D$892,1,0)),VLOOKUP($A50,'[1]liste reference'!$A$7:$D$892,2,0))</f>
        <v/>
      </c>
      <c r="E50" s="224" t="n">
        <f aca="false">IF(D50="",0,VLOOKUP(D50,D$22:D49,1,0))</f>
        <v>0</v>
      </c>
      <c r="F50" s="231" t="n">
        <f aca="false">($B50*$B$7+$C50*$C$7)/100</f>
        <v>0</v>
      </c>
      <c r="G50" s="226" t="str">
        <f aca="false">IF(A50="","",IF(ISERROR(VLOOKUP($A50,'[1]liste reference'!$A$7:$P$892,13,0)),IF(ISERROR(VLOOKUP($A50,'[1]liste reference'!$B$7:$P$892,12,0)),"    -",VLOOKUP($A50,'[1]liste reference'!$B$7:$P$892,12,0)),VLOOKUP($A50,'[1]liste reference'!$A$7:$P$892,13,0)))</f>
        <v/>
      </c>
      <c r="H50" s="208" t="str">
        <f aca="false">IF(A50="","x",IF(ISERROR(VLOOKUP($A50,'[1]liste reference'!$A$7:$P$892,14,0)),IF(ISERROR(VLOOKUP($A50,'[1]liste reference'!$B$7:$P$892,13,0)),"x",VLOOKUP($A50,'[1]liste reference'!$B$7:$P$892,13,0)),VLOOKUP($A50,'[1]liste reference'!$A$7:$P$892,14,0)))</f>
        <v>x</v>
      </c>
      <c r="I50" s="227" t="str">
        <f aca="false">IF(ISNUMBER(H50),IF(ISERROR(VLOOKUP($A50,'[1]liste reference'!$A$7:$P$892,3,0)),IF(ISERROR(VLOOKUP($A50,'[1]liste reference'!$B$7:$P$892,2,0)),"",VLOOKUP($A50,'[1]liste reference'!$B$7:$P$892,2,0)),VLOOKUP($A50,'[1]liste reference'!$A$7:$P$892,3,0)),"")</f>
        <v/>
      </c>
      <c r="J50" s="210" t="str">
        <f aca="false">IF(ISNUMBER(H50),IF(ISERROR(VLOOKUP($A50,'[1]liste reference'!$A$7:$P$892,4,0)),IF(ISERROR(VLOOKUP($A50,'[1]liste reference'!$B$7:$P$892,3,0)),"",VLOOKUP($A50,'[1]liste reference'!$B$7:$P$892,3,0)),VLOOKUP($A50,'[1]liste reference'!$A$7:$P$892,4,0)),"")</f>
        <v/>
      </c>
      <c r="K50" s="211" t="str">
        <f aca="false">IF(A50="NEWCOD",IF(AB50="","Remplir le champs 'Nouveau taxa' svp.",$AB50),IF(ISTEXT($E50),"DEJA SAISI !",IF(A50="","",IF(ISERROR(VLOOKUP($A50,'[1]liste reference'!$A$7:$D$892,2,0)),IF(ISERROR(VLOOKUP($A50,'[1]liste reference'!$B$7:$D$892,1,0)),"code non répertorié ou synonyme",VLOOKUP($A50,'[1]liste reference'!$B$7:$D$892,1,0)),VLOOKUP(A50,'[1]liste reference'!$A$7:$D$892,2,0)))))</f>
        <v/>
      </c>
      <c r="L50" s="228"/>
      <c r="M50" s="228"/>
      <c r="N50" s="228"/>
      <c r="O50" s="213" t="str">
        <f aca="false">IF(AA50="Cf.","Cf.","")</f>
        <v/>
      </c>
      <c r="P50" s="213" t="str">
        <f aca="false">IF($A50="NEWCOD",IF($AC50="","No",$AC50),IF(ISTEXT($E50),"DEJA SAISI !",IF($A50="","",IF(ISERROR(VLOOKUP($A50,'[1]liste reference'!A$1:S$1048576,19,FALSE())),IF(ISERROR(VLOOKUP($A50,'[1]liste reference'!B$1:S$1048576,19,FALSE())),"",VLOOKUP($A50,'[1]liste reference'!B$1:S$1048576,19,FALSE())),VLOOKUP($A50,'[1]liste reference'!A$1:S$1048576,19,FALSE())))))</f>
        <v/>
      </c>
      <c r="Q50" s="214" t="str">
        <f aca="false">IF(ISTEXT(H50),"",(B50*$B$7/100)+(C50*$C$7/100))</f>
        <v/>
      </c>
      <c r="R50" s="215" t="str">
        <f aca="false">IF(OR(ISTEXT(H50),Q50=0),"",IF(Q50&lt;0.1,1,IF(Q50&lt;1,2,IF(Q50&lt;10,3,IF(Q50&lt;50,4,IF(Q50&gt;=50,5,""))))))</f>
        <v/>
      </c>
      <c r="S50" s="215" t="n">
        <f aca="false">IF(ISERROR(R50*I50),0,R50*I50)</f>
        <v>0</v>
      </c>
      <c r="T50" s="215" t="n">
        <f aca="false">IF(ISERROR(R50*I50*J50),0,R50*I50*J50)</f>
        <v>0</v>
      </c>
      <c r="U50" s="229" t="n">
        <f aca="false">IF(ISERROR(R50*J50),0,R50*J50)</f>
        <v>0</v>
      </c>
      <c r="V50" s="216" t="n">
        <v>0</v>
      </c>
      <c r="W50" s="217"/>
      <c r="Y50" s="218" t="str">
        <f aca="false">IF(A50="new.cod","NEWCOD",IF(AND((Z50=""),ISTEXT(A50)),A50,IF(Z50="","",INDEX('[1]liste reference'!$A$7:$A$892,Z50))))</f>
        <v/>
      </c>
      <c r="Z50" s="10" t="str">
        <f aca="false">IF(ISERROR(MATCH(A50,'[1]liste reference'!$A$7:$A$892,0)),IF(ISERROR(MATCH(A50,'[1]liste reference'!$B$7:$B$892,0)),"",(MATCH(A50,'[1]liste reference'!$B$7:$B$892,0))),(MATCH(A50,'[1]liste reference'!$A$7:$A$892,0)))</f>
        <v/>
      </c>
      <c r="AA50" s="219"/>
      <c r="AB50" s="220"/>
      <c r="AC50" s="220"/>
      <c r="BC50" s="10" t="str">
        <f aca="false">IF(A50="","",1)</f>
        <v/>
      </c>
    </row>
    <row r="51" customFormat="false" ht="12.75" hidden="false" customHeight="false" outlineLevel="0" collapsed="false">
      <c r="A51" s="221"/>
      <c r="B51" s="222"/>
      <c r="C51" s="223"/>
      <c r="D51" s="224" t="str">
        <f aca="false">IF(ISERROR(VLOOKUP($A51,'[1]liste reference'!$A$7:$D$892,2,0)),IF(ISERROR(VLOOKUP($A51,'[1]liste reference'!$B$7:$D$892,1,0)),"",VLOOKUP($A51,'[1]liste reference'!$B$7:$D$892,1,0)),VLOOKUP($A51,'[1]liste reference'!$A$7:$D$892,2,0))</f>
        <v/>
      </c>
      <c r="E51" s="224" t="n">
        <f aca="false">IF(D51="",0,VLOOKUP(D51,D$22:D50,1,0))</f>
        <v>0</v>
      </c>
      <c r="F51" s="231" t="n">
        <f aca="false">($B51*$B$7+$C51*$C$7)/100</f>
        <v>0</v>
      </c>
      <c r="G51" s="226" t="str">
        <f aca="false">IF(A51="","",IF(ISERROR(VLOOKUP($A51,'[1]liste reference'!$A$7:$P$892,13,0)),IF(ISERROR(VLOOKUP($A51,'[1]liste reference'!$B$7:$P$892,12,0)),"    -",VLOOKUP($A51,'[1]liste reference'!$B$7:$P$892,12,0)),VLOOKUP($A51,'[1]liste reference'!$A$7:$P$892,13,0)))</f>
        <v/>
      </c>
      <c r="H51" s="208" t="str">
        <f aca="false">IF(A51="","x",IF(ISERROR(VLOOKUP($A51,'[1]liste reference'!$A$7:$P$892,14,0)),IF(ISERROR(VLOOKUP($A51,'[1]liste reference'!$B$7:$P$892,13,0)),"x",VLOOKUP($A51,'[1]liste reference'!$B$7:$P$892,13,0)),VLOOKUP($A51,'[1]liste reference'!$A$7:$P$892,14,0)))</f>
        <v>x</v>
      </c>
      <c r="I51" s="227" t="str">
        <f aca="false">IF(ISNUMBER(H51),IF(ISERROR(VLOOKUP($A51,'[1]liste reference'!$A$7:$P$892,3,0)),IF(ISERROR(VLOOKUP($A51,'[1]liste reference'!$B$7:$P$892,2,0)),"",VLOOKUP($A51,'[1]liste reference'!$B$7:$P$892,2,0)),VLOOKUP($A51,'[1]liste reference'!$A$7:$P$892,3,0)),"")</f>
        <v/>
      </c>
      <c r="J51" s="210" t="str">
        <f aca="false">IF(ISNUMBER(H51),IF(ISERROR(VLOOKUP($A51,'[1]liste reference'!$A$7:$P$892,4,0)),IF(ISERROR(VLOOKUP($A51,'[1]liste reference'!$B$7:$P$892,3,0)),"",VLOOKUP($A51,'[1]liste reference'!$B$7:$P$892,3,0)),VLOOKUP($A51,'[1]liste reference'!$A$7:$P$892,4,0)),"")</f>
        <v/>
      </c>
      <c r="K51" s="211" t="str">
        <f aca="false">IF(A51="NEWCOD",IF(AB51="","Remplir le champs 'Nouveau taxa' svp.",$AB51),IF(ISTEXT($E51),"DEJA SAISI !",IF(A51="","",IF(ISERROR(VLOOKUP($A51,'[1]liste reference'!$A$7:$D$892,2,0)),IF(ISERROR(VLOOKUP($A51,'[1]liste reference'!$B$7:$D$892,1,0)),"code non répertorié ou synonyme",VLOOKUP($A51,'[1]liste reference'!$B$7:$D$892,1,0)),VLOOKUP(A51,'[1]liste reference'!$A$7:$D$892,2,0)))))</f>
        <v/>
      </c>
      <c r="L51" s="228"/>
      <c r="M51" s="228"/>
      <c r="N51" s="228"/>
      <c r="O51" s="213" t="str">
        <f aca="false">IF(AA51="Cf.","Cf.","")</f>
        <v/>
      </c>
      <c r="P51" s="213" t="str">
        <f aca="false">IF($A51="NEWCOD",IF($AC51="","No",$AC51),IF(ISTEXT($E51),"DEJA SAISI !",IF($A51="","",IF(ISERROR(VLOOKUP($A51,'[1]liste reference'!A$1:S$1048576,19,FALSE())),IF(ISERROR(VLOOKUP($A51,'[1]liste reference'!B$1:S$1048576,19,FALSE())),"",VLOOKUP($A51,'[1]liste reference'!B$1:S$1048576,19,FALSE())),VLOOKUP($A51,'[1]liste reference'!A$1:S$1048576,19,FALSE())))))</f>
        <v/>
      </c>
      <c r="Q51" s="214" t="str">
        <f aca="false">IF(ISTEXT(H51),"",(B51*$B$7/100)+(C51*$C$7/100))</f>
        <v/>
      </c>
      <c r="R51" s="215" t="str">
        <f aca="false">IF(OR(ISTEXT(H51),Q51=0),"",IF(Q51&lt;0.1,1,IF(Q51&lt;1,2,IF(Q51&lt;10,3,IF(Q51&lt;50,4,IF(Q51&gt;=50,5,""))))))</f>
        <v/>
      </c>
      <c r="S51" s="215" t="n">
        <f aca="false">IF(ISERROR(R51*I51),0,R51*I51)</f>
        <v>0</v>
      </c>
      <c r="T51" s="215" t="n">
        <f aca="false">IF(ISERROR(R51*I51*J51),0,R51*I51*J51)</f>
        <v>0</v>
      </c>
      <c r="U51" s="229" t="n">
        <f aca="false">IF(ISERROR(R51*J51),0,R51*J51)</f>
        <v>0</v>
      </c>
      <c r="V51" s="216" t="n">
        <v>0</v>
      </c>
      <c r="W51" s="217"/>
      <c r="Y51" s="218" t="str">
        <f aca="false">IF(A51="new.cod","NEWCOD",IF(AND((Z51=""),ISTEXT(A51)),A51,IF(Z51="","",INDEX('[1]liste reference'!$A$7:$A$892,Z51))))</f>
        <v/>
      </c>
      <c r="Z51" s="10" t="str">
        <f aca="false">IF(ISERROR(MATCH(A51,'[1]liste reference'!$A$7:$A$892,0)),IF(ISERROR(MATCH(A51,'[1]liste reference'!$B$7:$B$892,0)),"",(MATCH(A51,'[1]liste reference'!$B$7:$B$892,0))),(MATCH(A51,'[1]liste reference'!$A$7:$A$892,0)))</f>
        <v/>
      </c>
      <c r="AA51" s="219"/>
      <c r="AB51" s="220"/>
      <c r="AC51" s="220"/>
      <c r="BC51" s="10" t="str">
        <f aca="false">IF(A51="","",1)</f>
        <v/>
      </c>
    </row>
    <row r="52" customFormat="false" ht="12.75" hidden="false" customHeight="false" outlineLevel="0" collapsed="false">
      <c r="A52" s="221"/>
      <c r="B52" s="222"/>
      <c r="C52" s="223"/>
      <c r="D52" s="224" t="str">
        <f aca="false">IF(ISERROR(VLOOKUP($A52,'[1]liste reference'!$A$7:$D$892,2,0)),IF(ISERROR(VLOOKUP($A52,'[1]liste reference'!$B$7:$D$892,1,0)),"",VLOOKUP($A52,'[1]liste reference'!$B$7:$D$892,1,0)),VLOOKUP($A52,'[1]liste reference'!$A$7:$D$892,2,0))</f>
        <v/>
      </c>
      <c r="E52" s="224" t="n">
        <f aca="false">IF(D52="",0,VLOOKUP(D52,D$22:D51,1,0))</f>
        <v>0</v>
      </c>
      <c r="F52" s="231" t="n">
        <f aca="false">($B52*$B$7+$C52*$C$7)/100</f>
        <v>0</v>
      </c>
      <c r="G52" s="226" t="str">
        <f aca="false">IF(A52="","",IF(ISERROR(VLOOKUP($A52,'[1]liste reference'!$A$7:$P$892,13,0)),IF(ISERROR(VLOOKUP($A52,'[1]liste reference'!$B$7:$P$892,12,0)),"    -",VLOOKUP($A52,'[1]liste reference'!$B$7:$P$892,12,0)),VLOOKUP($A52,'[1]liste reference'!$A$7:$P$892,13,0)))</f>
        <v/>
      </c>
      <c r="H52" s="208" t="str">
        <f aca="false">IF(A52="","x",IF(ISERROR(VLOOKUP($A52,'[1]liste reference'!$A$7:$P$892,14,0)),IF(ISERROR(VLOOKUP($A52,'[1]liste reference'!$B$7:$P$892,13,0)),"x",VLOOKUP($A52,'[1]liste reference'!$B$7:$P$892,13,0)),VLOOKUP($A52,'[1]liste reference'!$A$7:$P$892,14,0)))</f>
        <v>x</v>
      </c>
      <c r="I52" s="227" t="str">
        <f aca="false">IF(ISNUMBER(H52),IF(ISERROR(VLOOKUP($A52,'[1]liste reference'!$A$7:$P$892,3,0)),IF(ISERROR(VLOOKUP($A52,'[1]liste reference'!$B$7:$P$892,2,0)),"",VLOOKUP($A52,'[1]liste reference'!$B$7:$P$892,2,0)),VLOOKUP($A52,'[1]liste reference'!$A$7:$P$892,3,0)),"")</f>
        <v/>
      </c>
      <c r="J52" s="210" t="str">
        <f aca="false">IF(ISNUMBER(H52),IF(ISERROR(VLOOKUP($A52,'[1]liste reference'!$A$7:$P$892,4,0)),IF(ISERROR(VLOOKUP($A52,'[1]liste reference'!$B$7:$P$892,3,0)),"",VLOOKUP($A52,'[1]liste reference'!$B$7:$P$892,3,0)),VLOOKUP($A52,'[1]liste reference'!$A$7:$P$892,4,0)),"")</f>
        <v/>
      </c>
      <c r="K52" s="211" t="str">
        <f aca="false">IF(A52="NEWCOD",IF(AB52="","Remplir le champs 'Nouveau taxa' svp.",$AB52),IF(ISTEXT($E52),"DEJA SAISI !",IF(A52="","",IF(ISERROR(VLOOKUP($A52,'[1]liste reference'!$A$7:$D$892,2,0)),IF(ISERROR(VLOOKUP($A52,'[1]liste reference'!$B$7:$D$892,1,0)),"code non répertorié ou synonyme",VLOOKUP($A52,'[1]liste reference'!$B$7:$D$892,1,0)),VLOOKUP(A52,'[1]liste reference'!$A$7:$D$892,2,0)))))</f>
        <v/>
      </c>
      <c r="L52" s="228"/>
      <c r="M52" s="228"/>
      <c r="N52" s="228"/>
      <c r="O52" s="213" t="str">
        <f aca="false">IF(AA52="Cf.","Cf.","")</f>
        <v/>
      </c>
      <c r="P52" s="213" t="str">
        <f aca="false">IF($A52="NEWCOD",IF($AC52="","No",$AC52),IF(ISTEXT($E52),"DEJA SAISI !",IF($A52="","",IF(ISERROR(VLOOKUP($A52,'[1]liste reference'!A$1:S$1048576,19,FALSE())),IF(ISERROR(VLOOKUP($A52,'[1]liste reference'!B$1:S$1048576,19,FALSE())),"",VLOOKUP($A52,'[1]liste reference'!B$1:S$1048576,19,FALSE())),VLOOKUP($A52,'[1]liste reference'!A$1:S$1048576,19,FALSE())))))</f>
        <v/>
      </c>
      <c r="Q52" s="214" t="str">
        <f aca="false">IF(ISTEXT(H52),"",(B52*$B$7/100)+(C52*$C$7/100))</f>
        <v/>
      </c>
      <c r="R52" s="215" t="str">
        <f aca="false">IF(OR(ISTEXT(H52),Q52=0),"",IF(Q52&lt;0.1,1,IF(Q52&lt;1,2,IF(Q52&lt;10,3,IF(Q52&lt;50,4,IF(Q52&gt;=50,5,""))))))</f>
        <v/>
      </c>
      <c r="S52" s="215" t="n">
        <f aca="false">IF(ISERROR(R52*I52),0,R52*I52)</f>
        <v>0</v>
      </c>
      <c r="T52" s="215" t="n">
        <f aca="false">IF(ISERROR(R52*I52*J52),0,R52*I52*J52)</f>
        <v>0</v>
      </c>
      <c r="U52" s="229" t="n">
        <f aca="false">IF(ISERROR(R52*J52),0,R52*J52)</f>
        <v>0</v>
      </c>
      <c r="V52" s="216" t="n">
        <v>0</v>
      </c>
      <c r="W52" s="217"/>
      <c r="Y52" s="218" t="str">
        <f aca="false">IF(A52="new.cod","NEWCOD",IF(AND((Z52=""),ISTEXT(A52)),A52,IF(Z52="","",INDEX('[1]liste reference'!$A$7:$A$892,Z52))))</f>
        <v/>
      </c>
      <c r="Z52" s="10" t="str">
        <f aca="false">IF(ISERROR(MATCH(A52,'[1]liste reference'!$A$7:$A$892,0)),IF(ISERROR(MATCH(A52,'[1]liste reference'!$B$7:$B$892,0)),"",(MATCH(A52,'[1]liste reference'!$B$7:$B$892,0))),(MATCH(A52,'[1]liste reference'!$A$7:$A$892,0)))</f>
        <v/>
      </c>
      <c r="AA52" s="219"/>
      <c r="AB52" s="220"/>
      <c r="AC52" s="220"/>
      <c r="BC52" s="10" t="str">
        <f aca="false">IF(A52="","",1)</f>
        <v/>
      </c>
    </row>
    <row r="53" customFormat="false" ht="12.75" hidden="false" customHeight="false" outlineLevel="0" collapsed="false">
      <c r="A53" s="221"/>
      <c r="B53" s="222"/>
      <c r="C53" s="223"/>
      <c r="D53" s="224" t="str">
        <f aca="false">IF(ISERROR(VLOOKUP($A53,'[1]liste reference'!$A$7:$D$892,2,0)),IF(ISERROR(VLOOKUP($A53,'[1]liste reference'!$B$7:$D$892,1,0)),"",VLOOKUP($A53,'[1]liste reference'!$B$7:$D$892,1,0)),VLOOKUP($A53,'[1]liste reference'!$A$7:$D$892,2,0))</f>
        <v/>
      </c>
      <c r="E53" s="224" t="n">
        <f aca="false">IF(D53="",0,VLOOKUP(D53,D$22:D52,1,0))</f>
        <v>0</v>
      </c>
      <c r="F53" s="231" t="n">
        <f aca="false">($B53*$B$7+$C53*$C$7)/100</f>
        <v>0</v>
      </c>
      <c r="G53" s="226" t="str">
        <f aca="false">IF(A53="","",IF(ISERROR(VLOOKUP($A53,'[1]liste reference'!$A$7:$P$892,13,0)),IF(ISERROR(VLOOKUP($A53,'[1]liste reference'!$B$7:$P$892,12,0)),"    -",VLOOKUP($A53,'[1]liste reference'!$B$7:$P$892,12,0)),VLOOKUP($A53,'[1]liste reference'!$A$7:$P$892,13,0)))</f>
        <v/>
      </c>
      <c r="H53" s="208" t="str">
        <f aca="false">IF(A53="","x",IF(ISERROR(VLOOKUP($A53,'[1]liste reference'!$A$7:$P$892,14,0)),IF(ISERROR(VLOOKUP($A53,'[1]liste reference'!$B$7:$P$892,13,0)),"x",VLOOKUP($A53,'[1]liste reference'!$B$7:$P$892,13,0)),VLOOKUP($A53,'[1]liste reference'!$A$7:$P$892,14,0)))</f>
        <v>x</v>
      </c>
      <c r="I53" s="227" t="str">
        <f aca="false">IF(ISNUMBER(H53),IF(ISERROR(VLOOKUP($A53,'[1]liste reference'!$A$7:$P$892,3,0)),IF(ISERROR(VLOOKUP($A53,'[1]liste reference'!$B$7:$P$892,2,0)),"",VLOOKUP($A53,'[1]liste reference'!$B$7:$P$892,2,0)),VLOOKUP($A53,'[1]liste reference'!$A$7:$P$892,3,0)),"")</f>
        <v/>
      </c>
      <c r="J53" s="210" t="str">
        <f aca="false">IF(ISNUMBER(H53),IF(ISERROR(VLOOKUP($A53,'[1]liste reference'!$A$7:$P$892,4,0)),IF(ISERROR(VLOOKUP($A53,'[1]liste reference'!$B$7:$P$892,3,0)),"",VLOOKUP($A53,'[1]liste reference'!$B$7:$P$892,3,0)),VLOOKUP($A53,'[1]liste reference'!$A$7:$P$892,4,0)),"")</f>
        <v/>
      </c>
      <c r="K53" s="211" t="str">
        <f aca="false">IF(A53="NEWCOD",IF(AB53="","Remplir le champs 'Nouveau taxa' svp.",$AB53),IF(ISTEXT($E53),"DEJA SAISI !",IF(A53="","",IF(ISERROR(VLOOKUP($A53,'[1]liste reference'!$A$7:$D$892,2,0)),IF(ISERROR(VLOOKUP($A53,'[1]liste reference'!$B$7:$D$892,1,0)),"code non répertorié ou synonyme",VLOOKUP($A53,'[1]liste reference'!$B$7:$D$892,1,0)),VLOOKUP(A53,'[1]liste reference'!$A$7:$D$892,2,0)))))</f>
        <v/>
      </c>
      <c r="L53" s="228"/>
      <c r="M53" s="228"/>
      <c r="N53" s="228"/>
      <c r="O53" s="213" t="str">
        <f aca="false">IF(AA53="Cf.","Cf.","")</f>
        <v/>
      </c>
      <c r="P53" s="213" t="str">
        <f aca="false">IF($A53="NEWCOD",IF($AC53="","No",$AC53),IF(ISTEXT($E53),"DEJA SAISI !",IF($A53="","",IF(ISERROR(VLOOKUP($A53,'[1]liste reference'!A$1:S$1048576,19,FALSE())),IF(ISERROR(VLOOKUP($A53,'[1]liste reference'!B$1:S$1048576,19,FALSE())),"",VLOOKUP($A53,'[1]liste reference'!B$1:S$1048576,19,FALSE())),VLOOKUP($A53,'[1]liste reference'!A$1:S$1048576,19,FALSE())))))</f>
        <v/>
      </c>
      <c r="Q53" s="214" t="str">
        <f aca="false">IF(ISTEXT(H53),"",(B53*$B$7/100)+(C53*$C$7/100))</f>
        <v/>
      </c>
      <c r="R53" s="215" t="str">
        <f aca="false">IF(OR(ISTEXT(H53),Q53=0),"",IF(Q53&lt;0.1,1,IF(Q53&lt;1,2,IF(Q53&lt;10,3,IF(Q53&lt;50,4,IF(Q53&gt;=50,5,""))))))</f>
        <v/>
      </c>
      <c r="S53" s="215" t="n">
        <f aca="false">IF(ISERROR(R53*I53),0,R53*I53)</f>
        <v>0</v>
      </c>
      <c r="T53" s="215" t="n">
        <f aca="false">IF(ISERROR(R53*I53*J53),0,R53*I53*J53)</f>
        <v>0</v>
      </c>
      <c r="U53" s="229" t="n">
        <f aca="false">IF(ISERROR(R53*J53),0,R53*J53)</f>
        <v>0</v>
      </c>
      <c r="V53" s="216" t="n">
        <v>0</v>
      </c>
      <c r="W53" s="217"/>
      <c r="Y53" s="218" t="str">
        <f aca="false">IF(A53="new.cod","NEWCOD",IF(AND((Z53=""),ISTEXT(A53)),A53,IF(Z53="","",INDEX('[1]liste reference'!$A$7:$A$892,Z53))))</f>
        <v/>
      </c>
      <c r="Z53" s="10" t="str">
        <f aca="false">IF(ISERROR(MATCH(A53,'[1]liste reference'!$A$7:$A$892,0)),IF(ISERROR(MATCH(A53,'[1]liste reference'!$B$7:$B$892,0)),"",(MATCH(A53,'[1]liste reference'!$B$7:$B$892,0))),(MATCH(A53,'[1]liste reference'!$A$7:$A$892,0)))</f>
        <v/>
      </c>
      <c r="AA53" s="219"/>
      <c r="AB53" s="220"/>
      <c r="AC53" s="220"/>
      <c r="BC53" s="10" t="str">
        <f aca="false">IF(A53="","",1)</f>
        <v/>
      </c>
    </row>
    <row r="54" customFormat="false" ht="12.75" hidden="false" customHeight="false" outlineLevel="0" collapsed="false">
      <c r="A54" s="221"/>
      <c r="B54" s="222"/>
      <c r="C54" s="223"/>
      <c r="D54" s="224" t="str">
        <f aca="false">IF(ISERROR(VLOOKUP($A54,'[1]liste reference'!$A$7:$D$892,2,0)),IF(ISERROR(VLOOKUP($A54,'[1]liste reference'!$B$7:$D$892,1,0)),"",VLOOKUP($A54,'[1]liste reference'!$B$7:$D$892,1,0)),VLOOKUP($A54,'[1]liste reference'!$A$7:$D$892,2,0))</f>
        <v/>
      </c>
      <c r="E54" s="224" t="n">
        <f aca="false">IF(D54="",0,VLOOKUP(D54,D$22:D53,1,0))</f>
        <v>0</v>
      </c>
      <c r="F54" s="231" t="n">
        <f aca="false">($B54*$B$7+$C54*$C$7)/100</f>
        <v>0</v>
      </c>
      <c r="G54" s="226" t="str">
        <f aca="false">IF(A54="","",IF(ISERROR(VLOOKUP($A54,'[1]liste reference'!$A$7:$P$892,13,0)),IF(ISERROR(VLOOKUP($A54,'[1]liste reference'!$B$7:$P$892,12,0)),"    -",VLOOKUP($A54,'[1]liste reference'!$B$7:$P$892,12,0)),VLOOKUP($A54,'[1]liste reference'!$A$7:$P$892,13,0)))</f>
        <v/>
      </c>
      <c r="H54" s="208" t="str">
        <f aca="false">IF(A54="","x",IF(ISERROR(VLOOKUP($A54,'[1]liste reference'!$A$7:$P$892,14,0)),IF(ISERROR(VLOOKUP($A54,'[1]liste reference'!$B$7:$P$892,13,0)),"x",VLOOKUP($A54,'[1]liste reference'!$B$7:$P$892,13,0)),VLOOKUP($A54,'[1]liste reference'!$A$7:$P$892,14,0)))</f>
        <v>x</v>
      </c>
      <c r="I54" s="227" t="str">
        <f aca="false">IF(ISNUMBER(H54),IF(ISERROR(VLOOKUP($A54,'[1]liste reference'!$A$7:$P$892,3,0)),IF(ISERROR(VLOOKUP($A54,'[1]liste reference'!$B$7:$P$892,2,0)),"",VLOOKUP($A54,'[1]liste reference'!$B$7:$P$892,2,0)),VLOOKUP($A54,'[1]liste reference'!$A$7:$P$892,3,0)),"")</f>
        <v/>
      </c>
      <c r="J54" s="210" t="str">
        <f aca="false">IF(ISNUMBER(H54),IF(ISERROR(VLOOKUP($A54,'[1]liste reference'!$A$7:$P$892,4,0)),IF(ISERROR(VLOOKUP($A54,'[1]liste reference'!$B$7:$P$892,3,0)),"",VLOOKUP($A54,'[1]liste reference'!$B$7:$P$892,3,0)),VLOOKUP($A54,'[1]liste reference'!$A$7:$P$892,4,0)),"")</f>
        <v/>
      </c>
      <c r="K54" s="211" t="str">
        <f aca="false">IF(A54="NEWCOD",IF(AB54="","Remplir le champs 'Nouveau taxa' svp.",$AB54),IF(ISTEXT($E54),"DEJA SAISI !",IF(A54="","",IF(ISERROR(VLOOKUP($A54,'[1]liste reference'!$A$7:$D$892,2,0)),IF(ISERROR(VLOOKUP($A54,'[1]liste reference'!$B$7:$D$892,1,0)),"code non répertorié ou synonyme",VLOOKUP($A54,'[1]liste reference'!$B$7:$D$892,1,0)),VLOOKUP(A54,'[1]liste reference'!$A$7:$D$892,2,0)))))</f>
        <v/>
      </c>
      <c r="L54" s="228"/>
      <c r="M54" s="228"/>
      <c r="N54" s="228"/>
      <c r="O54" s="213" t="str">
        <f aca="false">IF(AA54="Cf.","Cf.","")</f>
        <v/>
      </c>
      <c r="P54" s="213" t="str">
        <f aca="false">IF($A54="NEWCOD",IF($AC54="","No",$AC54),IF(ISTEXT($E54),"DEJA SAISI !",IF($A54="","",IF(ISERROR(VLOOKUP($A54,'[1]liste reference'!A$1:S$1048576,19,FALSE())),IF(ISERROR(VLOOKUP($A54,'[1]liste reference'!B$1:S$1048576,19,FALSE())),"",VLOOKUP($A54,'[1]liste reference'!B$1:S$1048576,19,FALSE())),VLOOKUP($A54,'[1]liste reference'!A$1:S$1048576,19,FALSE())))))</f>
        <v/>
      </c>
      <c r="Q54" s="214" t="str">
        <f aca="false">IF(ISTEXT(H54),"",(B54*$B$7/100)+(C54*$C$7/100))</f>
        <v/>
      </c>
      <c r="R54" s="215" t="str">
        <f aca="false">IF(OR(ISTEXT(H54),Q54=0),"",IF(Q54&lt;0.1,1,IF(Q54&lt;1,2,IF(Q54&lt;10,3,IF(Q54&lt;50,4,IF(Q54&gt;=50,5,""))))))</f>
        <v/>
      </c>
      <c r="S54" s="215" t="n">
        <f aca="false">IF(ISERROR(R54*I54),0,R54*I54)</f>
        <v>0</v>
      </c>
      <c r="T54" s="215" t="n">
        <f aca="false">IF(ISERROR(R54*I54*J54),0,R54*I54*J54)</f>
        <v>0</v>
      </c>
      <c r="U54" s="229" t="n">
        <f aca="false">IF(ISERROR(R54*J54),0,R54*J54)</f>
        <v>0</v>
      </c>
      <c r="V54" s="216" t="n">
        <v>0</v>
      </c>
      <c r="W54" s="217"/>
      <c r="Y54" s="218" t="str">
        <f aca="false">IF(A54="new.cod","NEWCOD",IF(AND((Z54=""),ISTEXT(A54)),A54,IF(Z54="","",INDEX('[1]liste reference'!$A$7:$A$892,Z54))))</f>
        <v/>
      </c>
      <c r="Z54" s="10" t="str">
        <f aca="false">IF(ISERROR(MATCH(A54,'[1]liste reference'!$A$7:$A$892,0)),IF(ISERROR(MATCH(A54,'[1]liste reference'!$B$7:$B$892,0)),"",(MATCH(A54,'[1]liste reference'!$B$7:$B$892,0))),(MATCH(A54,'[1]liste reference'!$A$7:$A$892,0)))</f>
        <v/>
      </c>
      <c r="AA54" s="219"/>
      <c r="AB54" s="220"/>
      <c r="AC54" s="220"/>
      <c r="BC54" s="10" t="str">
        <f aca="false">IF(A54="","",1)</f>
        <v/>
      </c>
    </row>
    <row r="55" customFormat="false" ht="12.75" hidden="false" customHeight="false" outlineLevel="0" collapsed="false">
      <c r="A55" s="221"/>
      <c r="B55" s="222"/>
      <c r="C55" s="223"/>
      <c r="D55" s="224" t="str">
        <f aca="false">IF(ISERROR(VLOOKUP($A55,'[1]liste reference'!$A$7:$D$892,2,0)),IF(ISERROR(VLOOKUP($A55,'[1]liste reference'!$B$7:$D$892,1,0)),"",VLOOKUP($A55,'[1]liste reference'!$B$7:$D$892,1,0)),VLOOKUP($A55,'[1]liste reference'!$A$7:$D$892,2,0))</f>
        <v/>
      </c>
      <c r="E55" s="224" t="n">
        <f aca="false">IF(D55="",0,VLOOKUP(D55,D$22:D54,1,0))</f>
        <v>0</v>
      </c>
      <c r="F55" s="231" t="n">
        <f aca="false">($B55*$B$7+$C55*$C$7)/100</f>
        <v>0</v>
      </c>
      <c r="G55" s="226" t="str">
        <f aca="false">IF(A55="","",IF(ISERROR(VLOOKUP($A55,'[1]liste reference'!$A$7:$P$892,13,0)),IF(ISERROR(VLOOKUP($A55,'[1]liste reference'!$B$7:$P$892,12,0)),"    -",VLOOKUP($A55,'[1]liste reference'!$B$7:$P$892,12,0)),VLOOKUP($A55,'[1]liste reference'!$A$7:$P$892,13,0)))</f>
        <v/>
      </c>
      <c r="H55" s="208" t="str">
        <f aca="false">IF(A55="","x",IF(ISERROR(VLOOKUP($A55,'[1]liste reference'!$A$7:$P$892,14,0)),IF(ISERROR(VLOOKUP($A55,'[1]liste reference'!$B$7:$P$892,13,0)),"x",VLOOKUP($A55,'[1]liste reference'!$B$7:$P$892,13,0)),VLOOKUP($A55,'[1]liste reference'!$A$7:$P$892,14,0)))</f>
        <v>x</v>
      </c>
      <c r="I55" s="227" t="str">
        <f aca="false">IF(ISNUMBER(H55),IF(ISERROR(VLOOKUP($A55,'[1]liste reference'!$A$7:$P$892,3,0)),IF(ISERROR(VLOOKUP($A55,'[1]liste reference'!$B$7:$P$892,2,0)),"",VLOOKUP($A55,'[1]liste reference'!$B$7:$P$892,2,0)),VLOOKUP($A55,'[1]liste reference'!$A$7:$P$892,3,0)),"")</f>
        <v/>
      </c>
      <c r="J55" s="210" t="str">
        <f aca="false">IF(ISNUMBER(H55),IF(ISERROR(VLOOKUP($A55,'[1]liste reference'!$A$7:$P$892,4,0)),IF(ISERROR(VLOOKUP($A55,'[1]liste reference'!$B$7:$P$892,3,0)),"",VLOOKUP($A55,'[1]liste reference'!$B$7:$P$892,3,0)),VLOOKUP($A55,'[1]liste reference'!$A$7:$P$892,4,0)),"")</f>
        <v/>
      </c>
      <c r="K55" s="211" t="str">
        <f aca="false">IF(A55="NEWCOD",IF(AB55="","Remplir le champs 'Nouveau taxa' svp.",$AB55),IF(ISTEXT($E55),"DEJA SAISI !",IF(A55="","",IF(ISERROR(VLOOKUP($A55,'[1]liste reference'!$A$7:$D$892,2,0)),IF(ISERROR(VLOOKUP($A55,'[1]liste reference'!$B$7:$D$892,1,0)),"code non répertorié ou synonyme",VLOOKUP($A55,'[1]liste reference'!$B$7:$D$892,1,0)),VLOOKUP(A55,'[1]liste reference'!$A$7:$D$892,2,0)))))</f>
        <v/>
      </c>
      <c r="L55" s="228"/>
      <c r="M55" s="228"/>
      <c r="N55" s="228"/>
      <c r="O55" s="213" t="str">
        <f aca="false">IF(AA55="Cf.","Cf.","")</f>
        <v/>
      </c>
      <c r="P55" s="213" t="str">
        <f aca="false">IF($A55="NEWCOD",IF($AC55="","No",$AC55),IF(ISTEXT($E55),"DEJA SAISI !",IF($A55="","",IF(ISERROR(VLOOKUP($A55,'[1]liste reference'!A$1:S$1048576,19,FALSE())),IF(ISERROR(VLOOKUP($A55,'[1]liste reference'!B$1:S$1048576,19,FALSE())),"",VLOOKUP($A55,'[1]liste reference'!B$1:S$1048576,19,FALSE())),VLOOKUP($A55,'[1]liste reference'!A$1:S$1048576,19,FALSE())))))</f>
        <v/>
      </c>
      <c r="Q55" s="214" t="str">
        <f aca="false">IF(ISTEXT(H55),"",(B55*$B$7/100)+(C55*$C$7/100))</f>
        <v/>
      </c>
      <c r="R55" s="215" t="str">
        <f aca="false">IF(OR(ISTEXT(H55),Q55=0),"",IF(Q55&lt;0.1,1,IF(Q55&lt;1,2,IF(Q55&lt;10,3,IF(Q55&lt;50,4,IF(Q55&gt;=50,5,""))))))</f>
        <v/>
      </c>
      <c r="S55" s="215" t="n">
        <f aca="false">IF(ISERROR(R55*I55),0,R55*I55)</f>
        <v>0</v>
      </c>
      <c r="T55" s="215" t="n">
        <f aca="false">IF(ISERROR(R55*I55*J55),0,R55*I55*J55)</f>
        <v>0</v>
      </c>
      <c r="U55" s="229" t="n">
        <f aca="false">IF(ISERROR(R55*J55),0,R55*J55)</f>
        <v>0</v>
      </c>
      <c r="V55" s="216" t="n">
        <v>0</v>
      </c>
      <c r="W55" s="217"/>
      <c r="Y55" s="218" t="str">
        <f aca="false">IF(A55="new.cod","NEWCOD",IF(AND((Z55=""),ISTEXT(A55)),A55,IF(Z55="","",INDEX('[1]liste reference'!$A$7:$A$892,Z55))))</f>
        <v/>
      </c>
      <c r="Z55" s="10" t="str">
        <f aca="false">IF(ISERROR(MATCH(A55,'[1]liste reference'!$A$7:$A$892,0)),IF(ISERROR(MATCH(A55,'[1]liste reference'!$B$7:$B$892,0)),"",(MATCH(A55,'[1]liste reference'!$B$7:$B$892,0))),(MATCH(A55,'[1]liste reference'!$A$7:$A$892,0)))</f>
        <v/>
      </c>
      <c r="AA55" s="219"/>
      <c r="AB55" s="220"/>
      <c r="AC55" s="220"/>
      <c r="BC55" s="10" t="str">
        <f aca="false">IF(A55="","",1)</f>
        <v/>
      </c>
    </row>
    <row r="56" customFormat="false" ht="12.75" hidden="false" customHeight="false" outlineLevel="0" collapsed="false">
      <c r="A56" s="221"/>
      <c r="B56" s="222"/>
      <c r="C56" s="223"/>
      <c r="D56" s="224" t="str">
        <f aca="false">IF(ISERROR(VLOOKUP($A56,'[1]liste reference'!$A$7:$D$892,2,0)),IF(ISERROR(VLOOKUP($A56,'[1]liste reference'!$B$7:$D$892,1,0)),"",VLOOKUP($A56,'[1]liste reference'!$B$7:$D$892,1,0)),VLOOKUP($A56,'[1]liste reference'!$A$7:$D$892,2,0))</f>
        <v/>
      </c>
      <c r="E56" s="224" t="n">
        <f aca="false">IF(D56="",0,VLOOKUP(D56,D$22:D55,1,0))</f>
        <v>0</v>
      </c>
      <c r="F56" s="231" t="n">
        <f aca="false">($B56*$B$7+$C56*$C$7)/100</f>
        <v>0</v>
      </c>
      <c r="G56" s="226" t="str">
        <f aca="false">IF(A56="","",IF(ISERROR(VLOOKUP($A56,'[1]liste reference'!$A$7:$P$892,13,0)),IF(ISERROR(VLOOKUP($A56,'[1]liste reference'!$B$7:$P$892,12,0)),"    -",VLOOKUP($A56,'[1]liste reference'!$B$7:$P$892,12,0)),VLOOKUP($A56,'[1]liste reference'!$A$7:$P$892,13,0)))</f>
        <v/>
      </c>
      <c r="H56" s="208" t="str">
        <f aca="false">IF(A56="","x",IF(ISERROR(VLOOKUP($A56,'[1]liste reference'!$A$7:$P$892,14,0)),IF(ISERROR(VLOOKUP($A56,'[1]liste reference'!$B$7:$P$892,13,0)),"x",VLOOKUP($A56,'[1]liste reference'!$B$7:$P$892,13,0)),VLOOKUP($A56,'[1]liste reference'!$A$7:$P$892,14,0)))</f>
        <v>x</v>
      </c>
      <c r="I56" s="227" t="str">
        <f aca="false">IF(ISNUMBER(H56),IF(ISERROR(VLOOKUP($A56,'[1]liste reference'!$A$7:$P$892,3,0)),IF(ISERROR(VLOOKUP($A56,'[1]liste reference'!$B$7:$P$892,2,0)),"",VLOOKUP($A56,'[1]liste reference'!$B$7:$P$892,2,0)),VLOOKUP($A56,'[1]liste reference'!$A$7:$P$892,3,0)),"")</f>
        <v/>
      </c>
      <c r="J56" s="210" t="str">
        <f aca="false">IF(ISNUMBER(H56),IF(ISERROR(VLOOKUP($A56,'[1]liste reference'!$A$7:$P$892,4,0)),IF(ISERROR(VLOOKUP($A56,'[1]liste reference'!$B$7:$P$892,3,0)),"",VLOOKUP($A56,'[1]liste reference'!$B$7:$P$892,3,0)),VLOOKUP($A56,'[1]liste reference'!$A$7:$P$892,4,0)),"")</f>
        <v/>
      </c>
      <c r="K56" s="211" t="str">
        <f aca="false">IF(A56="NEWCOD",IF(AB56="","Remplir le champs 'Nouveau taxa' svp.",$AB56),IF(ISTEXT($E56),"DEJA SAISI !",IF(A56="","",IF(ISERROR(VLOOKUP($A56,'[1]liste reference'!$A$7:$D$892,2,0)),IF(ISERROR(VLOOKUP($A56,'[1]liste reference'!$B$7:$D$892,1,0)),"code non répertorié ou synonyme",VLOOKUP($A56,'[1]liste reference'!$B$7:$D$892,1,0)),VLOOKUP(A56,'[1]liste reference'!$A$7:$D$892,2,0)))))</f>
        <v/>
      </c>
      <c r="L56" s="228"/>
      <c r="M56" s="228"/>
      <c r="N56" s="228"/>
      <c r="O56" s="213" t="str">
        <f aca="false">IF(AA56="Cf.","Cf.","")</f>
        <v/>
      </c>
      <c r="P56" s="213" t="str">
        <f aca="false">IF($A56="NEWCOD",IF($AC56="","No",$AC56),IF(ISTEXT($E56),"DEJA SAISI !",IF($A56="","",IF(ISERROR(VLOOKUP($A56,'[1]liste reference'!A$1:S$1048576,19,FALSE())),IF(ISERROR(VLOOKUP($A56,'[1]liste reference'!B$1:S$1048576,19,FALSE())),"",VLOOKUP($A56,'[1]liste reference'!B$1:S$1048576,19,FALSE())),VLOOKUP($A56,'[1]liste reference'!A$1:S$1048576,19,FALSE())))))</f>
        <v/>
      </c>
      <c r="Q56" s="214" t="str">
        <f aca="false">IF(ISTEXT(H56),"",(B56*$B$7/100)+(C56*$C$7/100))</f>
        <v/>
      </c>
      <c r="R56" s="215" t="str">
        <f aca="false">IF(OR(ISTEXT(H56),Q56=0),"",IF(Q56&lt;0.1,1,IF(Q56&lt;1,2,IF(Q56&lt;10,3,IF(Q56&lt;50,4,IF(Q56&gt;=50,5,""))))))</f>
        <v/>
      </c>
      <c r="S56" s="215" t="n">
        <f aca="false">IF(ISERROR(R56*I56),0,R56*I56)</f>
        <v>0</v>
      </c>
      <c r="T56" s="215" t="n">
        <f aca="false">IF(ISERROR(R56*I56*J56),0,R56*I56*J56)</f>
        <v>0</v>
      </c>
      <c r="U56" s="229" t="n">
        <f aca="false">IF(ISERROR(R56*J56),0,R56*J56)</f>
        <v>0</v>
      </c>
      <c r="V56" s="216" t="n">
        <v>0</v>
      </c>
      <c r="W56" s="217"/>
      <c r="Y56" s="218" t="str">
        <f aca="false">IF(A56="new.cod","NEWCOD",IF(AND((Z56=""),ISTEXT(A56)),A56,IF(Z56="","",INDEX('[1]liste reference'!$A$7:$A$892,Z56))))</f>
        <v/>
      </c>
      <c r="Z56" s="10" t="str">
        <f aca="false">IF(ISERROR(MATCH(A56,'[1]liste reference'!$A$7:$A$892,0)),IF(ISERROR(MATCH(A56,'[1]liste reference'!$B$7:$B$892,0)),"",(MATCH(A56,'[1]liste reference'!$B$7:$B$892,0))),(MATCH(A56,'[1]liste reference'!$A$7:$A$892,0)))</f>
        <v/>
      </c>
      <c r="AA56" s="219"/>
      <c r="AB56" s="220"/>
      <c r="AC56" s="220"/>
      <c r="BC56" s="10" t="str">
        <f aca="false">IF(A56="","",1)</f>
        <v/>
      </c>
    </row>
    <row r="57" customFormat="false" ht="12.75" hidden="false" customHeight="false" outlineLevel="0" collapsed="false">
      <c r="A57" s="221"/>
      <c r="B57" s="222"/>
      <c r="C57" s="223"/>
      <c r="D57" s="224" t="str">
        <f aca="false">IF(ISERROR(VLOOKUP($A57,'[1]liste reference'!$A$7:$D$892,2,0)),IF(ISERROR(VLOOKUP($A57,'[1]liste reference'!$B$7:$D$892,1,0)),"",VLOOKUP($A57,'[1]liste reference'!$B$7:$D$892,1,0)),VLOOKUP($A57,'[1]liste reference'!$A$7:$D$892,2,0))</f>
        <v/>
      </c>
      <c r="E57" s="224" t="n">
        <f aca="false">IF(D57="",0,VLOOKUP(D57,D$21:D56,1,0))</f>
        <v>0</v>
      </c>
      <c r="F57" s="231" t="n">
        <f aca="false">($B57*$B$7+$C57*$C$7)/100</f>
        <v>0</v>
      </c>
      <c r="G57" s="226" t="str">
        <f aca="false">IF(A57="","",IF(ISERROR(VLOOKUP($A57,'[1]liste reference'!$A$7:$P$892,13,0)),IF(ISERROR(VLOOKUP($A57,'[1]liste reference'!$B$7:$P$892,12,0)),"    -",VLOOKUP($A57,'[1]liste reference'!$B$7:$P$892,12,0)),VLOOKUP($A57,'[1]liste reference'!$A$7:$P$892,13,0)))</f>
        <v/>
      </c>
      <c r="H57" s="208" t="str">
        <f aca="false">IF(A57="","x",IF(ISERROR(VLOOKUP($A57,'[1]liste reference'!$A$7:$P$892,14,0)),IF(ISERROR(VLOOKUP($A57,'[1]liste reference'!$B$7:$P$892,13,0)),"x",VLOOKUP($A57,'[1]liste reference'!$B$7:$P$892,13,0)),VLOOKUP($A57,'[1]liste reference'!$A$7:$P$892,14,0)))</f>
        <v>x</v>
      </c>
      <c r="I57" s="227" t="str">
        <f aca="false">IF(ISNUMBER(H57),IF(ISERROR(VLOOKUP($A57,'[1]liste reference'!$A$7:$P$892,3,0)),IF(ISERROR(VLOOKUP($A57,'[1]liste reference'!$B$7:$P$892,2,0)),"",VLOOKUP($A57,'[1]liste reference'!$B$7:$P$892,2,0)),VLOOKUP($A57,'[1]liste reference'!$A$7:$P$892,3,0)),"")</f>
        <v/>
      </c>
      <c r="J57" s="210" t="str">
        <f aca="false">IF(ISNUMBER(H57),IF(ISERROR(VLOOKUP($A57,'[1]liste reference'!$A$7:$P$892,4,0)),IF(ISERROR(VLOOKUP($A57,'[1]liste reference'!$B$7:$P$892,3,0)),"",VLOOKUP($A57,'[1]liste reference'!$B$7:$P$892,3,0)),VLOOKUP($A57,'[1]liste reference'!$A$7:$P$892,4,0)),"")</f>
        <v/>
      </c>
      <c r="K57" s="211" t="str">
        <f aca="false">IF(A57="NEWCOD",IF(AB57="","Remplir le champs 'Nouveau taxa' svp.",$AB57),IF(ISTEXT($E57),"DEJA SAISI !",IF(A57="","",IF(ISERROR(VLOOKUP($A57,'[1]liste reference'!$A$7:$D$892,2,0)),IF(ISERROR(VLOOKUP($A57,'[1]liste reference'!$B$7:$D$892,1,0)),"code non répertorié ou synonyme",VLOOKUP($A57,'[1]liste reference'!$B$7:$D$892,1,0)),VLOOKUP(A57,'[1]liste reference'!$A$7:$D$892,2,0)))))</f>
        <v/>
      </c>
      <c r="L57" s="228"/>
      <c r="M57" s="228"/>
      <c r="N57" s="228"/>
      <c r="O57" s="213" t="str">
        <f aca="false">IF(AA57="Cf.","Cf.","")</f>
        <v/>
      </c>
      <c r="P57" s="213" t="str">
        <f aca="false">IF($A57="NEWCOD",IF($AC57="","No",$AC57),IF(ISTEXT($E57),"DEJA SAISI !",IF($A57="","",IF(ISERROR(VLOOKUP($A57,'[1]liste reference'!A$1:S$1048576,19,FALSE())),IF(ISERROR(VLOOKUP($A57,'[1]liste reference'!B$1:S$1048576,19,FALSE())),"",VLOOKUP($A57,'[1]liste reference'!B$1:S$1048576,19,FALSE())),VLOOKUP($A57,'[1]liste reference'!A$1:S$1048576,19,FALSE())))))</f>
        <v/>
      </c>
      <c r="Q57" s="214" t="str">
        <f aca="false">IF(ISTEXT(H57),"",(B57*$B$7/100)+(C57*$C$7/100))</f>
        <v/>
      </c>
      <c r="R57" s="215" t="str">
        <f aca="false">IF(OR(ISTEXT(H57),Q57=0),"",IF(Q57&lt;0.1,1,IF(Q57&lt;1,2,IF(Q57&lt;10,3,IF(Q57&lt;50,4,IF(Q57&gt;=50,5,""))))))</f>
        <v/>
      </c>
      <c r="S57" s="215" t="n">
        <f aca="false">IF(ISERROR(R57*I57),0,R57*I57)</f>
        <v>0</v>
      </c>
      <c r="T57" s="215" t="n">
        <f aca="false">IF(ISERROR(R57*I57*J57),0,R57*I57*J57)</f>
        <v>0</v>
      </c>
      <c r="U57" s="229" t="n">
        <f aca="false">IF(ISERROR(R57*J57),0,R57*J57)</f>
        <v>0</v>
      </c>
      <c r="V57" s="216" t="n">
        <v>0</v>
      </c>
      <c r="W57" s="217"/>
      <c r="X57" s="232"/>
      <c r="Y57" s="218" t="str">
        <f aca="false">IF(A57="new.cod","NEWCOD",IF(AND((Z57=""),ISTEXT(A57)),A57,IF(Z57="","",INDEX('[1]liste reference'!$A$7:$A$892,Z57))))</f>
        <v/>
      </c>
      <c r="Z57" s="10" t="str">
        <f aca="false">IF(ISERROR(MATCH(A57,'[1]liste reference'!$A$7:$A$892,0)),IF(ISERROR(MATCH(A57,'[1]liste reference'!$B$7:$B$892,0)),"",(MATCH(A57,'[1]liste reference'!$B$7:$B$892,0))),(MATCH(A57,'[1]liste reference'!$A$7:$A$892,0)))</f>
        <v/>
      </c>
      <c r="AA57" s="219"/>
      <c r="AB57" s="220"/>
      <c r="AC57" s="220"/>
      <c r="BC57" s="10" t="str">
        <f aca="false">IF(A57="","",1)</f>
        <v/>
      </c>
    </row>
    <row r="58" customFormat="false" ht="12.75" hidden="false" customHeight="false" outlineLevel="0" collapsed="false">
      <c r="A58" s="221"/>
      <c r="B58" s="222"/>
      <c r="C58" s="223"/>
      <c r="D58" s="224" t="str">
        <f aca="false">IF(ISERROR(VLOOKUP($A58,'[1]liste reference'!$A$7:$D$892,2,0)),IF(ISERROR(VLOOKUP($A58,'[1]liste reference'!$B$7:$D$892,1,0)),"",VLOOKUP($A58,'[1]liste reference'!$B$7:$D$892,1,0)),VLOOKUP($A58,'[1]liste reference'!$A$7:$D$892,2,0))</f>
        <v/>
      </c>
      <c r="E58" s="224" t="n">
        <f aca="false">IF(D58="",0,VLOOKUP(D58,D$22:D57,1,0))</f>
        <v>0</v>
      </c>
      <c r="F58" s="231" t="n">
        <f aca="false">($B58*$B$7+$C58*$C$7)/100</f>
        <v>0</v>
      </c>
      <c r="G58" s="226" t="str">
        <f aca="false">IF(A58="","",IF(ISERROR(VLOOKUP($A58,'[1]liste reference'!$A$7:$P$892,13,0)),IF(ISERROR(VLOOKUP($A58,'[1]liste reference'!$B$7:$P$892,12,0)),"    -",VLOOKUP($A58,'[1]liste reference'!$B$7:$P$892,12,0)),VLOOKUP($A58,'[1]liste reference'!$A$7:$P$892,13,0)))</f>
        <v/>
      </c>
      <c r="H58" s="208" t="str">
        <f aca="false">IF(A58="","x",IF(ISERROR(VLOOKUP($A58,'[1]liste reference'!$A$7:$P$892,14,0)),IF(ISERROR(VLOOKUP($A58,'[1]liste reference'!$B$7:$P$892,13,0)),"x",VLOOKUP($A58,'[1]liste reference'!$B$7:$P$892,13,0)),VLOOKUP($A58,'[1]liste reference'!$A$7:$P$892,14,0)))</f>
        <v>x</v>
      </c>
      <c r="I58" s="227" t="str">
        <f aca="false">IF(ISNUMBER(H58),IF(ISERROR(VLOOKUP($A58,'[1]liste reference'!$A$7:$P$892,3,0)),IF(ISERROR(VLOOKUP($A58,'[1]liste reference'!$B$7:$P$892,2,0)),"",VLOOKUP($A58,'[1]liste reference'!$B$7:$P$892,2,0)),VLOOKUP($A58,'[1]liste reference'!$A$7:$P$892,3,0)),"")</f>
        <v/>
      </c>
      <c r="J58" s="210" t="str">
        <f aca="false">IF(ISNUMBER(H58),IF(ISERROR(VLOOKUP($A58,'[1]liste reference'!$A$7:$P$892,4,0)),IF(ISERROR(VLOOKUP($A58,'[1]liste reference'!$B$7:$P$892,3,0)),"",VLOOKUP($A58,'[1]liste reference'!$B$7:$P$892,3,0)),VLOOKUP($A58,'[1]liste reference'!$A$7:$P$892,4,0)),"")</f>
        <v/>
      </c>
      <c r="K58" s="211" t="str">
        <f aca="false">IF(A58="NEWCOD",IF(AB58="","Remplir le champs 'Nouveau taxa' svp.",$AB58),IF(ISTEXT($E58),"DEJA SAISI !",IF(A58="","",IF(ISERROR(VLOOKUP($A58,'[1]liste reference'!$A$7:$D$892,2,0)),IF(ISERROR(VLOOKUP($A58,'[1]liste reference'!$B$7:$D$892,1,0)),"code non répertorié ou synonyme",VLOOKUP($A58,'[1]liste reference'!$B$7:$D$892,1,0)),VLOOKUP(A58,'[1]liste reference'!$A$7:$D$892,2,0)))))</f>
        <v/>
      </c>
      <c r="L58" s="228"/>
      <c r="M58" s="228"/>
      <c r="N58" s="228"/>
      <c r="O58" s="213" t="str">
        <f aca="false">IF(AA58="Cf.","Cf.","")</f>
        <v/>
      </c>
      <c r="P58" s="213" t="str">
        <f aca="false">IF($A58="NEWCOD",IF($AC58="","No",$AC58),IF(ISTEXT($E58),"DEJA SAISI !",IF($A58="","",IF(ISERROR(VLOOKUP($A58,'[1]liste reference'!A$1:S$1048576,19,FALSE())),IF(ISERROR(VLOOKUP($A58,'[1]liste reference'!B$1:S$1048576,19,FALSE())),"",VLOOKUP($A58,'[1]liste reference'!B$1:S$1048576,19,FALSE())),VLOOKUP($A58,'[1]liste reference'!A$1:S$1048576,19,FALSE())))))</f>
        <v/>
      </c>
      <c r="Q58" s="214" t="str">
        <f aca="false">IF(ISTEXT(H58),"",(B58*$B$7/100)+(C58*$C$7/100))</f>
        <v/>
      </c>
      <c r="R58" s="215" t="str">
        <f aca="false">IF(OR(ISTEXT(H58),Q58=0),"",IF(Q58&lt;0.1,1,IF(Q58&lt;1,2,IF(Q58&lt;10,3,IF(Q58&lt;50,4,IF(Q58&gt;=50,5,""))))))</f>
        <v/>
      </c>
      <c r="S58" s="215" t="n">
        <f aca="false">IF(ISERROR(R58*I58),0,R58*I58)</f>
        <v>0</v>
      </c>
      <c r="T58" s="215" t="n">
        <f aca="false">IF(ISERROR(R58*I58*J58),0,R58*I58*J58)</f>
        <v>0</v>
      </c>
      <c r="U58" s="229" t="n">
        <f aca="false">IF(ISERROR(R58*J58),0,R58*J58)</f>
        <v>0</v>
      </c>
      <c r="V58" s="216" t="n">
        <v>0</v>
      </c>
      <c r="W58" s="217"/>
      <c r="Y58" s="218" t="str">
        <f aca="false">IF(A58="new.cod","NEWCOD",IF(AND((Z58=""),ISTEXT(A58)),A58,IF(Z58="","",INDEX('[1]liste reference'!$A$7:$A$892,Z58))))</f>
        <v/>
      </c>
      <c r="Z58" s="10" t="str">
        <f aca="false">IF(ISERROR(MATCH(A58,'[1]liste reference'!$A$7:$A$892,0)),IF(ISERROR(MATCH(A58,'[1]liste reference'!$B$7:$B$892,0)),"",(MATCH(A58,'[1]liste reference'!$B$7:$B$892,0))),(MATCH(A58,'[1]liste reference'!$A$7:$A$892,0)))</f>
        <v/>
      </c>
      <c r="AA58" s="219"/>
      <c r="AB58" s="220"/>
      <c r="AC58" s="220"/>
      <c r="BC58" s="10" t="str">
        <f aca="false">IF(A58="","",1)</f>
        <v/>
      </c>
    </row>
    <row r="59" customFormat="false" ht="12.75" hidden="false" customHeight="false" outlineLevel="0" collapsed="false">
      <c r="A59" s="221"/>
      <c r="B59" s="222"/>
      <c r="C59" s="223"/>
      <c r="D59" s="224" t="str">
        <f aca="false">IF(ISERROR(VLOOKUP($A59,'[1]liste reference'!$A$7:$D$892,2,0)),IF(ISERROR(VLOOKUP($A59,'[1]liste reference'!$B$7:$D$892,1,0)),"",VLOOKUP($A59,'[1]liste reference'!$B$7:$D$892,1,0)),VLOOKUP($A59,'[1]liste reference'!$A$7:$D$892,2,0))</f>
        <v/>
      </c>
      <c r="E59" s="224" t="n">
        <f aca="false">IF(D59="",0,VLOOKUP(D59,D$22:D58,1,0))</f>
        <v>0</v>
      </c>
      <c r="F59" s="231" t="n">
        <f aca="false">($B59*$B$7+$C59*$C$7)/100</f>
        <v>0</v>
      </c>
      <c r="G59" s="226" t="str">
        <f aca="false">IF(A59="","",IF(ISERROR(VLOOKUP($A59,'[1]liste reference'!$A$7:$P$892,13,0)),IF(ISERROR(VLOOKUP($A59,'[1]liste reference'!$B$7:$P$892,12,0)),"    -",VLOOKUP($A59,'[1]liste reference'!$B$7:$P$892,12,0)),VLOOKUP($A59,'[1]liste reference'!$A$7:$P$892,13,0)))</f>
        <v/>
      </c>
      <c r="H59" s="208" t="str">
        <f aca="false">IF(A59="","x",IF(ISERROR(VLOOKUP($A59,'[1]liste reference'!$A$7:$P$892,14,0)),IF(ISERROR(VLOOKUP($A59,'[1]liste reference'!$B$7:$P$892,13,0)),"x",VLOOKUP($A59,'[1]liste reference'!$B$7:$P$892,13,0)),VLOOKUP($A59,'[1]liste reference'!$A$7:$P$892,14,0)))</f>
        <v>x</v>
      </c>
      <c r="I59" s="227" t="str">
        <f aca="false">IF(ISNUMBER(H59),IF(ISERROR(VLOOKUP($A59,'[1]liste reference'!$A$7:$P$892,3,0)),IF(ISERROR(VLOOKUP($A59,'[1]liste reference'!$B$7:$P$892,2,0)),"",VLOOKUP($A59,'[1]liste reference'!$B$7:$P$892,2,0)),VLOOKUP($A59,'[1]liste reference'!$A$7:$P$892,3,0)),"")</f>
        <v/>
      </c>
      <c r="J59" s="210" t="str">
        <f aca="false">IF(ISNUMBER(H59),IF(ISERROR(VLOOKUP($A59,'[1]liste reference'!$A$7:$P$892,4,0)),IF(ISERROR(VLOOKUP($A59,'[1]liste reference'!$B$7:$P$892,3,0)),"",VLOOKUP($A59,'[1]liste reference'!$B$7:$P$892,3,0)),VLOOKUP($A59,'[1]liste reference'!$A$7:$P$892,4,0)),"")</f>
        <v/>
      </c>
      <c r="K59" s="211" t="str">
        <f aca="false">IF(A59="NEWCOD",IF(AB59="","Remplir le champs 'Nouveau taxa' svp.",$AB59),IF(ISTEXT($E59),"DEJA SAISI !",IF(A59="","",IF(ISERROR(VLOOKUP($A59,'[1]liste reference'!$A$7:$D$892,2,0)),IF(ISERROR(VLOOKUP($A59,'[1]liste reference'!$B$7:$D$892,1,0)),"code non répertorié ou synonyme",VLOOKUP($A59,'[1]liste reference'!$B$7:$D$892,1,0)),VLOOKUP(A59,'[1]liste reference'!$A$7:$D$892,2,0)))))</f>
        <v/>
      </c>
      <c r="L59" s="233"/>
      <c r="M59" s="233"/>
      <c r="N59" s="233"/>
      <c r="O59" s="213" t="str">
        <f aca="false">IF(AA59="Cf.","Cf.","")</f>
        <v/>
      </c>
      <c r="P59" s="234" t="str">
        <f aca="false">IF($A59="NEWCOD",IF($AC59="","No",$AC59),IF(ISTEXT($E59),"DEJA SAISI !",IF($A59="","",IF(ISERROR(VLOOKUP($A59,'[1]liste reference'!A$1:S$1048576,19,FALSE())),IF(ISERROR(VLOOKUP($A59,'[1]liste reference'!B$1:S$1048576,19,FALSE())),"",VLOOKUP($A59,'[1]liste reference'!B$1:S$1048576,19,FALSE())),VLOOKUP($A59,'[1]liste reference'!A$1:S$1048576,19,FALSE())))))</f>
        <v/>
      </c>
      <c r="Q59" s="214" t="str">
        <f aca="false">IF(ISTEXT(H59),"",(B59*$B$7/100)+(C59*$C$7/100))</f>
        <v/>
      </c>
      <c r="R59" s="215" t="str">
        <f aca="false">IF(OR(ISTEXT(H59),Q59=0),"",IF(Q59&lt;0.1,1,IF(Q59&lt;1,2,IF(Q59&lt;10,3,IF(Q59&lt;50,4,IF(Q59&gt;=50,5,""))))))</f>
        <v/>
      </c>
      <c r="S59" s="215" t="n">
        <f aca="false">IF(ISERROR(R59*I59),0,R59*I59)</f>
        <v>0</v>
      </c>
      <c r="T59" s="215" t="n">
        <f aca="false">IF(ISERROR(R59*I59*J59),0,R59*I59*J59)</f>
        <v>0</v>
      </c>
      <c r="U59" s="229" t="n">
        <f aca="false">IF(ISERROR(R59*J59),0,R59*J59)</f>
        <v>0</v>
      </c>
      <c r="V59" s="216" t="n">
        <v>0</v>
      </c>
      <c r="W59" s="217"/>
      <c r="Y59" s="218" t="str">
        <f aca="false">IF(A59="new.cod","NEWCOD",IF(AND((Z59=""),ISTEXT(A59)),A59,IF(Z59="","",INDEX('[1]liste reference'!$A$7:$A$892,Z59))))</f>
        <v/>
      </c>
      <c r="Z59" s="10" t="str">
        <f aca="false">IF(ISERROR(MATCH(A59,'[1]liste reference'!$A$7:$A$892,0)),IF(ISERROR(MATCH(A59,'[1]liste reference'!$B$7:$B$892,0)),"",(MATCH(A59,'[1]liste reference'!$B$7:$B$892,0))),(MATCH(A59,'[1]liste reference'!$A$7:$A$892,0)))</f>
        <v/>
      </c>
      <c r="AA59" s="219"/>
      <c r="AB59" s="220"/>
      <c r="AC59" s="220"/>
      <c r="BC59" s="10" t="str">
        <f aca="false">IF(A59="","",1)</f>
        <v/>
      </c>
    </row>
    <row r="60" customFormat="false" ht="12.75" hidden="false" customHeight="false" outlineLevel="0" collapsed="false">
      <c r="A60" s="221"/>
      <c r="B60" s="222"/>
      <c r="C60" s="223"/>
      <c r="D60" s="224" t="str">
        <f aca="false">IF(ISERROR(VLOOKUP($A60,'[1]liste reference'!$A$7:$D$892,2,0)),IF(ISERROR(VLOOKUP($A60,'[1]liste reference'!$B$7:$D$892,1,0)),"",VLOOKUP($A60,'[1]liste reference'!$B$7:$D$892,1,0)),VLOOKUP($A60,'[1]liste reference'!$A$7:$D$892,2,0))</f>
        <v/>
      </c>
      <c r="E60" s="224" t="n">
        <f aca="false">IF(D60="",0,VLOOKUP(D60,D$22:D59,1,0))</f>
        <v>0</v>
      </c>
      <c r="F60" s="231" t="n">
        <f aca="false">($B60*$B$7+$C60*$C$7)/100</f>
        <v>0</v>
      </c>
      <c r="G60" s="226" t="str">
        <f aca="false">IF(A60="","",IF(ISERROR(VLOOKUP($A60,'[1]liste reference'!$A$7:$P$892,13,0)),IF(ISERROR(VLOOKUP($A60,'[1]liste reference'!$B$7:$P$892,12,0)),"    -",VLOOKUP($A60,'[1]liste reference'!$B$7:$P$892,12,0)),VLOOKUP($A60,'[1]liste reference'!$A$7:$P$892,13,0)))</f>
        <v/>
      </c>
      <c r="H60" s="208" t="str">
        <f aca="false">IF(A60="","x",IF(ISERROR(VLOOKUP($A60,'[1]liste reference'!$A$7:$P$892,14,0)),IF(ISERROR(VLOOKUP($A60,'[1]liste reference'!$B$7:$P$892,13,0)),"x",VLOOKUP($A60,'[1]liste reference'!$B$7:$P$892,13,0)),VLOOKUP($A60,'[1]liste reference'!$A$7:$P$892,14,0)))</f>
        <v>x</v>
      </c>
      <c r="I60" s="227" t="str">
        <f aca="false">IF(ISNUMBER(H60),IF(ISERROR(VLOOKUP($A60,'[1]liste reference'!$A$7:$P$892,3,0)),IF(ISERROR(VLOOKUP($A60,'[1]liste reference'!$B$7:$P$892,2,0)),"",VLOOKUP($A60,'[1]liste reference'!$B$7:$P$892,2,0)),VLOOKUP($A60,'[1]liste reference'!$A$7:$P$892,3,0)),"")</f>
        <v/>
      </c>
      <c r="J60" s="210" t="str">
        <f aca="false">IF(ISNUMBER(H60),IF(ISERROR(VLOOKUP($A60,'[1]liste reference'!$A$7:$P$892,4,0)),IF(ISERROR(VLOOKUP($A60,'[1]liste reference'!$B$7:$P$892,3,0)),"",VLOOKUP($A60,'[1]liste reference'!$B$7:$P$892,3,0)),VLOOKUP($A60,'[1]liste reference'!$A$7:$P$892,4,0)),"")</f>
        <v/>
      </c>
      <c r="K60" s="211" t="str">
        <f aca="false">IF(A60="NEWCOD",IF(AB60="","Remplir le champs 'Nouveau taxa' svp.",$AB60),IF(ISTEXT($E60),"DEJA SAISI !",IF(A60="","",IF(ISERROR(VLOOKUP($A60,'[1]liste reference'!$A$7:$D$892,2,0)),IF(ISERROR(VLOOKUP($A60,'[1]liste reference'!$B$7:$D$892,1,0)),"code non répertorié ou synonyme",VLOOKUP($A60,'[1]liste reference'!$B$7:$D$892,1,0)),VLOOKUP(A60,'[1]liste reference'!$A$7:$D$892,2,0)))))</f>
        <v/>
      </c>
      <c r="L60" s="233"/>
      <c r="M60" s="233"/>
      <c r="N60" s="233"/>
      <c r="O60" s="213" t="str">
        <f aca="false">IF(AA60="Cf.","Cf.","")</f>
        <v/>
      </c>
      <c r="P60" s="234" t="str">
        <f aca="false">IF($A60="NEWCOD",IF($AC60="","No",$AC60),IF(ISTEXT($E60),"DEJA SAISI !",IF($A60="","",IF(ISERROR(VLOOKUP($A60,'[1]liste reference'!A$1:S$1048576,19,FALSE())),IF(ISERROR(VLOOKUP($A60,'[1]liste reference'!B$1:S$1048576,19,FALSE())),"",VLOOKUP($A60,'[1]liste reference'!B$1:S$1048576,19,FALSE())),VLOOKUP($A60,'[1]liste reference'!A$1:S$1048576,19,FALSE())))))</f>
        <v/>
      </c>
      <c r="Q60" s="214" t="str">
        <f aca="false">IF(ISTEXT(H60),"",(B60*$B$7/100)+(C60*$C$7/100))</f>
        <v/>
      </c>
      <c r="R60" s="215" t="str">
        <f aca="false">IF(OR(ISTEXT(H60),Q60=0),"",IF(Q60&lt;0.1,1,IF(Q60&lt;1,2,IF(Q60&lt;10,3,IF(Q60&lt;50,4,IF(Q60&gt;=50,5,""))))))</f>
        <v/>
      </c>
      <c r="S60" s="215" t="n">
        <f aca="false">IF(ISERROR(R60*I60),0,R60*I60)</f>
        <v>0</v>
      </c>
      <c r="T60" s="215" t="n">
        <f aca="false">IF(ISERROR(R60*I60*J60),0,R60*I60*J60)</f>
        <v>0</v>
      </c>
      <c r="U60" s="229" t="n">
        <f aca="false">IF(ISERROR(R60*J60),0,R60*J60)</f>
        <v>0</v>
      </c>
      <c r="V60" s="216" t="n">
        <v>0</v>
      </c>
      <c r="W60" s="217"/>
      <c r="Y60" s="218" t="str">
        <f aca="false">IF(A60="new.cod","NEWCOD",IF(AND((Z60=""),ISTEXT(A60)),A60,IF(Z60="","",INDEX('[1]liste reference'!$A$7:$A$892,Z60))))</f>
        <v/>
      </c>
      <c r="Z60" s="10" t="str">
        <f aca="false">IF(ISERROR(MATCH(A60,'[1]liste reference'!$A$7:$A$892,0)),IF(ISERROR(MATCH(A60,'[1]liste reference'!$B$7:$B$892,0)),"",(MATCH(A60,'[1]liste reference'!$B$7:$B$892,0))),(MATCH(A60,'[1]liste reference'!$A$7:$A$892,0)))</f>
        <v/>
      </c>
      <c r="AA60" s="219"/>
      <c r="AB60" s="220"/>
      <c r="AC60" s="220"/>
      <c r="BC60" s="10" t="str">
        <f aca="false">IF(A60="","",1)</f>
        <v/>
      </c>
    </row>
    <row r="61" customFormat="false" ht="12.75" hidden="false" customHeight="false" outlineLevel="0" collapsed="false">
      <c r="A61" s="221"/>
      <c r="B61" s="222"/>
      <c r="C61" s="223"/>
      <c r="D61" s="224" t="str">
        <f aca="false">IF(ISERROR(VLOOKUP($A61,'[1]liste reference'!$A$7:$D$892,2,0)),IF(ISERROR(VLOOKUP($A61,'[1]liste reference'!$B$7:$D$892,1,0)),"",VLOOKUP($A61,'[1]liste reference'!$B$7:$D$892,1,0)),VLOOKUP($A61,'[1]liste reference'!$A$7:$D$892,2,0))</f>
        <v/>
      </c>
      <c r="E61" s="224" t="n">
        <f aca="false">IF(D61="",0,VLOOKUP(D61,D$22:D60,1,0))</f>
        <v>0</v>
      </c>
      <c r="F61" s="231" t="n">
        <f aca="false">($B61*$B$7+$C61*$C$7)/100</f>
        <v>0</v>
      </c>
      <c r="G61" s="226" t="str">
        <f aca="false">IF(A61="","",IF(ISERROR(VLOOKUP($A61,'[1]liste reference'!$A$7:$P$892,13,0)),IF(ISERROR(VLOOKUP($A61,'[1]liste reference'!$B$7:$P$892,12,0)),"    -",VLOOKUP($A61,'[1]liste reference'!$B$7:$P$892,12,0)),VLOOKUP($A61,'[1]liste reference'!$A$7:$P$892,13,0)))</f>
        <v/>
      </c>
      <c r="H61" s="208" t="str">
        <f aca="false">IF(A61="","x",IF(ISERROR(VLOOKUP($A61,'[1]liste reference'!$A$7:$P$892,14,0)),IF(ISERROR(VLOOKUP($A61,'[1]liste reference'!$B$7:$P$892,13,0)),"x",VLOOKUP($A61,'[1]liste reference'!$B$7:$P$892,13,0)),VLOOKUP($A61,'[1]liste reference'!$A$7:$P$892,14,0)))</f>
        <v>x</v>
      </c>
      <c r="I61" s="227" t="str">
        <f aca="false">IF(ISNUMBER(H61),IF(ISERROR(VLOOKUP($A61,'[1]liste reference'!$A$7:$P$892,3,0)),IF(ISERROR(VLOOKUP($A61,'[1]liste reference'!$B$7:$P$892,2,0)),"",VLOOKUP($A61,'[1]liste reference'!$B$7:$P$892,2,0)),VLOOKUP($A61,'[1]liste reference'!$A$7:$P$892,3,0)),"")</f>
        <v/>
      </c>
      <c r="J61" s="210" t="str">
        <f aca="false">IF(ISNUMBER(H61),IF(ISERROR(VLOOKUP($A61,'[1]liste reference'!$A$7:$P$892,4,0)),IF(ISERROR(VLOOKUP($A61,'[1]liste reference'!$B$7:$P$892,3,0)),"",VLOOKUP($A61,'[1]liste reference'!$B$7:$P$892,3,0)),VLOOKUP($A61,'[1]liste reference'!$A$7:$P$892,4,0)),"")</f>
        <v/>
      </c>
      <c r="K61" s="211" t="str">
        <f aca="false">IF(A61="NEWCOD",IF(AB61="","Remplir le champs 'Nouveau taxa' svp.",$AB61),IF(ISTEXT($E61),"DEJA SAISI !",IF(A61="","",IF(ISERROR(VLOOKUP($A61,'[1]liste reference'!$A$7:$D$892,2,0)),IF(ISERROR(VLOOKUP($A61,'[1]liste reference'!$B$7:$D$892,1,0)),"code non répertorié ou synonyme",VLOOKUP($A61,'[1]liste reference'!$B$7:$D$892,1,0)),VLOOKUP(A61,'[1]liste reference'!$A$7:$D$892,2,0)))))</f>
        <v/>
      </c>
      <c r="L61" s="228"/>
      <c r="M61" s="228"/>
      <c r="N61" s="228"/>
      <c r="O61" s="213" t="str">
        <f aca="false">IF(AA61="Cf.","Cf.","")</f>
        <v/>
      </c>
      <c r="P61" s="213" t="str">
        <f aca="false">IF($A61="NEWCOD",IF($AC61="","No",$AC61),IF(ISTEXT($E61),"DEJA SAISI !",IF($A61="","",IF(ISERROR(VLOOKUP($A61,'[1]liste reference'!A$1:S$1048576,19,FALSE())),IF(ISERROR(VLOOKUP($A61,'[1]liste reference'!B$1:S$1048576,19,FALSE())),"",VLOOKUP($A61,'[1]liste reference'!B$1:S$1048576,19,FALSE())),VLOOKUP($A61,'[1]liste reference'!A$1:S$1048576,19,FALSE())))))</f>
        <v/>
      </c>
      <c r="Q61" s="214" t="str">
        <f aca="false">IF(ISTEXT(H61),"",(B61*$B$7/100)+(C61*$C$7/100))</f>
        <v/>
      </c>
      <c r="R61" s="215" t="str">
        <f aca="false">IF(OR(ISTEXT(H61),Q61=0),"",IF(Q61&lt;0.1,1,IF(Q61&lt;1,2,IF(Q61&lt;10,3,IF(Q61&lt;50,4,IF(Q61&gt;=50,5,""))))))</f>
        <v/>
      </c>
      <c r="S61" s="215" t="n">
        <f aca="false">IF(ISERROR(R61*I61),0,R61*I61)</f>
        <v>0</v>
      </c>
      <c r="T61" s="215" t="n">
        <f aca="false">IF(ISERROR(R61*I61*J61),0,R61*I61*J61)</f>
        <v>0</v>
      </c>
      <c r="U61" s="229" t="n">
        <f aca="false">IF(ISERROR(R61*J61),0,R61*J61)</f>
        <v>0</v>
      </c>
      <c r="V61" s="216" t="n">
        <v>0</v>
      </c>
      <c r="W61" s="217"/>
      <c r="Y61" s="218" t="str">
        <f aca="false">IF(A61="new.cod","NEWCOD",IF(AND((Z61=""),ISTEXT(A61)),A61,IF(Z61="","",INDEX('[1]liste reference'!$A$7:$A$892,Z61))))</f>
        <v/>
      </c>
      <c r="Z61" s="10" t="str">
        <f aca="false">IF(ISERROR(MATCH(A61,'[1]liste reference'!$A$7:$A$892,0)),IF(ISERROR(MATCH(A61,'[1]liste reference'!$B$7:$B$892,0)),"",(MATCH(A61,'[1]liste reference'!$B$7:$B$892,0))),(MATCH(A61,'[1]liste reference'!$A$7:$A$892,0)))</f>
        <v/>
      </c>
      <c r="AA61" s="219"/>
      <c r="AB61" s="220"/>
      <c r="AC61" s="220"/>
      <c r="BC61" s="10" t="str">
        <f aca="false">IF(A61="","",1)</f>
        <v/>
      </c>
    </row>
    <row r="62" customFormat="false" ht="12.75" hidden="false" customHeight="false" outlineLevel="0" collapsed="false">
      <c r="A62" s="221"/>
      <c r="B62" s="222"/>
      <c r="C62" s="223"/>
      <c r="D62" s="224" t="str">
        <f aca="false">IF(ISERROR(VLOOKUP($A62,'[1]liste reference'!$A$7:$D$892,2,0)),IF(ISERROR(VLOOKUP($A62,'[1]liste reference'!$B$7:$D$892,1,0)),"",VLOOKUP($A62,'[1]liste reference'!$B$7:$D$892,1,0)),VLOOKUP($A62,'[1]liste reference'!$A$7:$D$892,2,0))</f>
        <v/>
      </c>
      <c r="E62" s="224" t="n">
        <f aca="false">IF(D62="",0,VLOOKUP(D62,D$22:D61,1,0))</f>
        <v>0</v>
      </c>
      <c r="F62" s="231" t="n">
        <f aca="false">($B62*$B$7+$C62*$C$7)/100</f>
        <v>0</v>
      </c>
      <c r="G62" s="226" t="str">
        <f aca="false">IF(A62="","",IF(ISERROR(VLOOKUP($A62,'[1]liste reference'!$A$7:$P$892,13,0)),IF(ISERROR(VLOOKUP($A62,'[1]liste reference'!$B$7:$P$892,12,0)),"    -",VLOOKUP($A62,'[1]liste reference'!$B$7:$P$892,12,0)),VLOOKUP($A62,'[1]liste reference'!$A$7:$P$892,13,0)))</f>
        <v/>
      </c>
      <c r="H62" s="208" t="str">
        <f aca="false">IF(A62="","x",IF(ISERROR(VLOOKUP($A62,'[1]liste reference'!$A$7:$P$892,14,0)),IF(ISERROR(VLOOKUP($A62,'[1]liste reference'!$B$7:$P$892,13,0)),"x",VLOOKUP($A62,'[1]liste reference'!$B$7:$P$892,13,0)),VLOOKUP($A62,'[1]liste reference'!$A$7:$P$892,14,0)))</f>
        <v>x</v>
      </c>
      <c r="I62" s="227" t="str">
        <f aca="false">IF(ISNUMBER(H62),IF(ISERROR(VLOOKUP($A62,'[1]liste reference'!$A$7:$P$892,3,0)),IF(ISERROR(VLOOKUP($A62,'[1]liste reference'!$B$7:$P$892,2,0)),"",VLOOKUP($A62,'[1]liste reference'!$B$7:$P$892,2,0)),VLOOKUP($A62,'[1]liste reference'!$A$7:$P$892,3,0)),"")</f>
        <v/>
      </c>
      <c r="J62" s="210" t="str">
        <f aca="false">IF(ISNUMBER(H62),IF(ISERROR(VLOOKUP($A62,'[1]liste reference'!$A$7:$P$892,4,0)),IF(ISERROR(VLOOKUP($A62,'[1]liste reference'!$B$7:$P$892,3,0)),"",VLOOKUP($A62,'[1]liste reference'!$B$7:$P$892,3,0)),VLOOKUP($A62,'[1]liste reference'!$A$7:$P$892,4,0)),"")</f>
        <v/>
      </c>
      <c r="K62" s="211" t="str">
        <f aca="false">IF(A62="NEWCOD",IF(AB62="","Remplir le champs 'Nouveau taxa' svp.",$AB62),IF(ISTEXT($E62),"DEJA SAISI !",IF(A62="","",IF(ISERROR(VLOOKUP($A62,'[1]liste reference'!$A$7:$D$892,2,0)),IF(ISERROR(VLOOKUP($A62,'[1]liste reference'!$B$7:$D$892,1,0)),"code non répertorié ou synonyme",VLOOKUP($A62,'[1]liste reference'!$B$7:$D$892,1,0)),VLOOKUP(A62,'[1]liste reference'!$A$7:$D$892,2,0)))))</f>
        <v/>
      </c>
      <c r="L62" s="228"/>
      <c r="M62" s="228"/>
      <c r="N62" s="228"/>
      <c r="O62" s="213" t="str">
        <f aca="false">IF(AA62="Cf.","Cf.","")</f>
        <v/>
      </c>
      <c r="P62" s="213" t="str">
        <f aca="false">IF($A62="NEWCOD",IF($AC62="","No",$AC62),IF(ISTEXT($E62),"DEJA SAISI !",IF($A62="","",IF(ISERROR(VLOOKUP($A62,'[1]liste reference'!A$1:S$1048576,19,FALSE())),IF(ISERROR(VLOOKUP($A62,'[1]liste reference'!B$1:S$1048576,19,FALSE())),"",VLOOKUP($A62,'[1]liste reference'!B$1:S$1048576,19,FALSE())),VLOOKUP($A62,'[1]liste reference'!A$1:S$1048576,19,FALSE())))))</f>
        <v/>
      </c>
      <c r="Q62" s="214" t="str">
        <f aca="false">IF(ISTEXT(H62),"",(B62*$B$7/100)+(C62*$C$7/100))</f>
        <v/>
      </c>
      <c r="R62" s="215" t="str">
        <f aca="false">IF(OR(ISTEXT(H62),Q62=0),"",IF(Q62&lt;0.1,1,IF(Q62&lt;1,2,IF(Q62&lt;10,3,IF(Q62&lt;50,4,IF(Q62&gt;=50,5,""))))))</f>
        <v/>
      </c>
      <c r="S62" s="215" t="n">
        <f aca="false">IF(ISERROR(R62*I62),0,R62*I62)</f>
        <v>0</v>
      </c>
      <c r="T62" s="215" t="n">
        <f aca="false">IF(ISERROR(R62*I62*J62),0,R62*I62*J62)</f>
        <v>0</v>
      </c>
      <c r="U62" s="229" t="n">
        <f aca="false">IF(ISERROR(R62*J62),0,R62*J62)</f>
        <v>0</v>
      </c>
      <c r="V62" s="216" t="n">
        <v>0</v>
      </c>
      <c r="W62" s="217"/>
      <c r="X62" s="217"/>
      <c r="Y62" s="218" t="str">
        <f aca="false">IF(A62="new.cod","NEWCOD",IF(AND((Z62=""),ISTEXT(A62)),A62,IF(Z62="","",INDEX('[1]liste reference'!$A$7:$A$892,Z62))))</f>
        <v/>
      </c>
      <c r="Z62" s="10" t="str">
        <f aca="false">IF(ISERROR(MATCH(A62,'[1]liste reference'!$A$7:$A$892,0)),IF(ISERROR(MATCH(A62,'[1]liste reference'!$B$7:$B$892,0)),"",(MATCH(A62,'[1]liste reference'!$B$7:$B$892,0))),(MATCH(A62,'[1]liste reference'!$A$7:$A$892,0)))</f>
        <v/>
      </c>
      <c r="AA62" s="219"/>
      <c r="AB62" s="220"/>
      <c r="AC62" s="220"/>
      <c r="BC62" s="10" t="str">
        <f aca="false">IF(A62="","",1)</f>
        <v/>
      </c>
    </row>
    <row r="63" customFormat="false" ht="12.75" hidden="false" customHeight="false" outlineLevel="0" collapsed="false">
      <c r="A63" s="221"/>
      <c r="B63" s="222"/>
      <c r="C63" s="223"/>
      <c r="D63" s="224" t="str">
        <f aca="false">IF(ISERROR(VLOOKUP($A63,'[1]liste reference'!$A$7:$D$892,2,0)),IF(ISERROR(VLOOKUP($A63,'[1]liste reference'!$B$7:$D$892,1,0)),"",VLOOKUP($A63,'[1]liste reference'!$B$7:$D$892,1,0)),VLOOKUP($A63,'[1]liste reference'!$A$7:$D$892,2,0))</f>
        <v/>
      </c>
      <c r="E63" s="224" t="n">
        <f aca="false">IF(D63="",0,VLOOKUP(D63,D$22:D62,1,0))</f>
        <v>0</v>
      </c>
      <c r="F63" s="231" t="n">
        <f aca="false">($B63*$B$7+$C63*$C$7)/100</f>
        <v>0</v>
      </c>
      <c r="G63" s="226" t="str">
        <f aca="false">IF(A63="","",IF(ISERROR(VLOOKUP($A63,'[1]liste reference'!$A$7:$P$892,13,0)),IF(ISERROR(VLOOKUP($A63,'[1]liste reference'!$B$7:$P$892,12,0)),"    -",VLOOKUP($A63,'[1]liste reference'!$B$7:$P$892,12,0)),VLOOKUP($A63,'[1]liste reference'!$A$7:$P$892,13,0)))</f>
        <v/>
      </c>
      <c r="H63" s="208" t="str">
        <f aca="false">IF(A63="","x",IF(ISERROR(VLOOKUP($A63,'[1]liste reference'!$A$7:$P$892,14,0)),IF(ISERROR(VLOOKUP($A63,'[1]liste reference'!$B$7:$P$892,13,0)),"x",VLOOKUP($A63,'[1]liste reference'!$B$7:$P$892,13,0)),VLOOKUP($A63,'[1]liste reference'!$A$7:$P$892,14,0)))</f>
        <v>x</v>
      </c>
      <c r="I63" s="227" t="str">
        <f aca="false">IF(ISNUMBER(H63),IF(ISERROR(VLOOKUP($A63,'[1]liste reference'!$A$7:$P$892,3,0)),IF(ISERROR(VLOOKUP($A63,'[1]liste reference'!$B$7:$P$892,2,0)),"",VLOOKUP($A63,'[1]liste reference'!$B$7:$P$892,2,0)),VLOOKUP($A63,'[1]liste reference'!$A$7:$P$892,3,0)),"")</f>
        <v/>
      </c>
      <c r="J63" s="210" t="str">
        <f aca="false">IF(ISNUMBER(H63),IF(ISERROR(VLOOKUP($A63,'[1]liste reference'!$A$7:$P$892,4,0)),IF(ISERROR(VLOOKUP($A63,'[1]liste reference'!$B$7:$P$892,3,0)),"",VLOOKUP($A63,'[1]liste reference'!$B$7:$P$892,3,0)),VLOOKUP($A63,'[1]liste reference'!$A$7:$P$892,4,0)),"")</f>
        <v/>
      </c>
      <c r="K63" s="211" t="str">
        <f aca="false">IF(A63="NEWCOD",IF(AB63="","Remplir le champs 'Nouveau taxa' svp.",$AB63),IF(ISTEXT($E63),"DEJA SAISI !",IF(A63="","",IF(ISERROR(VLOOKUP($A63,'[1]liste reference'!$A$7:$D$892,2,0)),IF(ISERROR(VLOOKUP($A63,'[1]liste reference'!$B$7:$D$892,1,0)),"code non répertorié ou synonyme",VLOOKUP($A63,'[1]liste reference'!$B$7:$D$892,1,0)),VLOOKUP(A63,'[1]liste reference'!$A$7:$D$892,2,0)))))</f>
        <v/>
      </c>
      <c r="L63" s="228"/>
      <c r="M63" s="228"/>
      <c r="N63" s="228"/>
      <c r="O63" s="213" t="str">
        <f aca="false">IF(AA63="Cf.","Cf.","")</f>
        <v/>
      </c>
      <c r="P63" s="213" t="str">
        <f aca="false">IF($A63="NEWCOD",IF($AC63="","No",$AC63),IF(ISTEXT($E63),"DEJA SAISI !",IF($A63="","",IF(ISERROR(VLOOKUP($A63,'[1]liste reference'!A$1:S$1048576,19,FALSE())),IF(ISERROR(VLOOKUP($A63,'[1]liste reference'!B$1:S$1048576,19,FALSE())),"",VLOOKUP($A63,'[1]liste reference'!B$1:S$1048576,19,FALSE())),VLOOKUP($A63,'[1]liste reference'!A$1:S$1048576,19,FALSE())))))</f>
        <v/>
      </c>
      <c r="Q63" s="214" t="str">
        <f aca="false">IF(ISTEXT(H63),"",(B63*$B$7/100)+(C63*$C$7/100))</f>
        <v/>
      </c>
      <c r="R63" s="215" t="str">
        <f aca="false">IF(OR(ISTEXT(H63),Q63=0),"",IF(Q63&lt;0.1,1,IF(Q63&lt;1,2,IF(Q63&lt;10,3,IF(Q63&lt;50,4,IF(Q63&gt;=50,5,""))))))</f>
        <v/>
      </c>
      <c r="S63" s="215" t="n">
        <f aca="false">IF(ISERROR(R63*I63),0,R63*I63)</f>
        <v>0</v>
      </c>
      <c r="T63" s="215" t="n">
        <f aca="false">IF(ISERROR(R63*I63*J63),0,R63*I63*J63)</f>
        <v>0</v>
      </c>
      <c r="U63" s="229" t="n">
        <f aca="false">IF(ISERROR(R63*J63),0,R63*J63)</f>
        <v>0</v>
      </c>
      <c r="V63" s="216" t="n">
        <v>0</v>
      </c>
      <c r="W63" s="217"/>
      <c r="Y63" s="218" t="str">
        <f aca="false">IF(A63="new.cod","NEWCOD",IF(AND((Z63=""),ISTEXT(A63)),A63,IF(Z63="","",INDEX('[1]liste reference'!$A$7:$A$892,Z63))))</f>
        <v/>
      </c>
      <c r="Z63" s="10" t="str">
        <f aca="false">IF(ISERROR(MATCH(A63,'[1]liste reference'!$A$7:$A$892,0)),IF(ISERROR(MATCH(A63,'[1]liste reference'!$B$7:$B$892,0)),"",(MATCH(A63,'[1]liste reference'!$B$7:$B$892,0))),(MATCH(A63,'[1]liste reference'!$A$7:$A$892,0)))</f>
        <v/>
      </c>
      <c r="AA63" s="219"/>
      <c r="AB63" s="220"/>
      <c r="AC63" s="220"/>
      <c r="BC63" s="10" t="str">
        <f aca="false">IF(A63="","",1)</f>
        <v/>
      </c>
    </row>
    <row r="64" customFormat="false" ht="12.75" hidden="true" customHeight="true" outlineLevel="0" collapsed="false">
      <c r="A64" s="221"/>
      <c r="B64" s="222"/>
      <c r="C64" s="223"/>
      <c r="D64" s="224" t="str">
        <f aca="false">IF(ISERROR(VLOOKUP($A64,'[1]liste reference'!$A$7:$D$892,2,0)),IF(ISERROR(VLOOKUP($A64,'[1]liste reference'!$B$7:$D$892,1,0)),"",VLOOKUP($A64,'[1]liste reference'!$B$7:$D$892,1,0)),VLOOKUP($A64,'[1]liste reference'!$A$7:$D$892,2,0))</f>
        <v/>
      </c>
      <c r="E64" s="224" t="n">
        <f aca="false">IF(D64="",0,VLOOKUP(D64,D$22:D52,1,0))</f>
        <v>0</v>
      </c>
      <c r="F64" s="231" t="n">
        <f aca="false">($B64*$B$7+$C64*$C$7)/100</f>
        <v>0</v>
      </c>
      <c r="G64" s="226" t="str">
        <f aca="false">IF(A64="","",IF(ISERROR(VLOOKUP($A64,'[1]liste reference'!$A$7:$P$892,13,0)),IF(ISERROR(VLOOKUP($A64,'[1]liste reference'!$B$7:$P$892,12,0)),"    -",VLOOKUP($A64,'[1]liste reference'!$B$7:$P$892,12,0)),VLOOKUP($A64,'[1]liste reference'!$A$7:$P$892,13,0)))</f>
        <v/>
      </c>
      <c r="H64" s="208" t="str">
        <f aca="false">IF(A64="","x",IF(ISERROR(VLOOKUP($A64,'[1]liste reference'!$A$7:$P$892,14,0)),IF(ISERROR(VLOOKUP($A64,'[1]liste reference'!$B$7:$P$892,13,0)),"x",VLOOKUP($A64,'[1]liste reference'!$B$7:$P$892,13,0)),VLOOKUP($A64,'[1]liste reference'!$A$7:$P$892,14,0)))</f>
        <v>x</v>
      </c>
      <c r="I64" s="227" t="str">
        <f aca="false">IF(ISNUMBER(H64),IF(ISERROR(VLOOKUP($A64,'[1]liste reference'!$A$7:$P$892,3,0)),IF(ISERROR(VLOOKUP($A64,'[1]liste reference'!$B$7:$P$892,2,0)),"",VLOOKUP($A64,'[1]liste reference'!$B$7:$P$892,2,0)),VLOOKUP($A64,'[1]liste reference'!$A$7:$P$892,3,0)),"")</f>
        <v/>
      </c>
      <c r="J64" s="210" t="str">
        <f aca="false">IF(ISNUMBER(H64),IF(ISERROR(VLOOKUP($A64,'[1]liste reference'!$A$7:$P$892,4,0)),IF(ISERROR(VLOOKUP($A64,'[1]liste reference'!$B$7:$P$892,3,0)),"",VLOOKUP($A64,'[1]liste reference'!$B$7:$P$892,3,0)),VLOOKUP($A64,'[1]liste reference'!$A$7:$P$892,4,0)),"")</f>
        <v/>
      </c>
      <c r="K64" s="211" t="str">
        <f aca="false">IF(A64="NEWCOD",IF(AB64="","Remplir le champs 'Nouveau taxa' svp.",$AB64),IF(ISTEXT($E64),"DEJA SAISI !",IF(A64="","",IF(ISERROR(VLOOKUP($A64,'[1]liste reference'!$A$7:$D$892,2,0)),IF(ISERROR(VLOOKUP($A64,'[1]liste reference'!$B$7:$D$892,1,0)),"code non répertorié ou synonyme",VLOOKUP($A64,'[1]liste reference'!$B$7:$D$892,1,0)),VLOOKUP(A64,'[1]liste reference'!$A$7:$D$892,2,0)))))</f>
        <v/>
      </c>
      <c r="L64" s="228"/>
      <c r="M64" s="228"/>
      <c r="N64" s="228"/>
      <c r="O64" s="213" t="str">
        <f aca="false">IF(AA64="Cf.","Cf.","")</f>
        <v/>
      </c>
      <c r="P64" s="213" t="str">
        <f aca="false">IF($A64="NEWCOD",IF($AC64="","No",$AC64),IF(ISTEXT($E64),"DEJA SAISI !",IF($A64="","",IF(ISERROR(VLOOKUP($A64,'[1]liste reference'!A$1:S$1048576,19,FALSE())),IF(ISERROR(VLOOKUP($A64,'[1]liste reference'!B$1:S$1048576,19,FALSE())),"",VLOOKUP($A64,'[1]liste reference'!B$1:S$1048576,19,FALSE())),VLOOKUP($A64,'[1]liste reference'!A$1:S$1048576,19,FALSE())))))</f>
        <v/>
      </c>
      <c r="Q64" s="214" t="str">
        <f aca="false">IF(ISTEXT(H64),"",(B64*$B$7/100)+(C64*$C$7/100))</f>
        <v/>
      </c>
      <c r="R64" s="215" t="str">
        <f aca="false">IF(OR(ISTEXT(H64),Q64=0),"",IF(Q64&lt;0.1,1,IF(Q64&lt;1,2,IF(Q64&lt;10,3,IF(Q64&lt;50,4,IF(Q64&gt;=50,5,""))))))</f>
        <v/>
      </c>
      <c r="S64" s="215" t="n">
        <f aca="false">IF(ISERROR(R64*I64),0,R64*I64)</f>
        <v>0</v>
      </c>
      <c r="T64" s="215" t="n">
        <f aca="false">IF(ISERROR(R64*I64*J64),0,R64*I64*J64)</f>
        <v>0</v>
      </c>
      <c r="U64" s="229" t="n">
        <f aca="false">IF(ISERROR(R64*J64),0,R64*J64)</f>
        <v>0</v>
      </c>
      <c r="V64" s="216" t="n">
        <v>0</v>
      </c>
      <c r="W64" s="217"/>
      <c r="Y64" s="218" t="str">
        <f aca="false">IF(A64="new.cod","NEWCOD",IF(AND((Z64=""),ISTEXT(A64)),A64,IF(Z64="","",INDEX('[1]liste reference'!$A$7:$A$892,Z64))))</f>
        <v/>
      </c>
      <c r="Z64" s="10" t="str">
        <f aca="false">IF(ISERROR(MATCH(A64,'[1]liste reference'!$A$7:$A$892,0)),IF(ISERROR(MATCH(A64,'[1]liste reference'!$B$7:$B$892,0)),"",(MATCH(A64,'[1]liste reference'!$B$7:$B$892,0))),(MATCH(A64,'[1]liste reference'!$A$7:$A$892,0)))</f>
        <v/>
      </c>
      <c r="AA64" s="219"/>
      <c r="AB64" s="220"/>
      <c r="AC64" s="220"/>
      <c r="BC64" s="10" t="str">
        <f aca="false">IF(A64="","",1)</f>
        <v/>
      </c>
    </row>
    <row r="65" customFormat="false" ht="12.75" hidden="true" customHeight="false" outlineLevel="0" collapsed="false">
      <c r="A65" s="221"/>
      <c r="B65" s="222"/>
      <c r="C65" s="223"/>
      <c r="D65" s="224" t="str">
        <f aca="false">IF(ISERROR(VLOOKUP($A65,'[1]liste reference'!$A$7:$D$892,2,0)),IF(ISERROR(VLOOKUP($A65,'[1]liste reference'!$B$7:$D$892,1,0)),"",VLOOKUP($A65,'[1]liste reference'!$B$7:$D$892,1,0)),VLOOKUP($A65,'[1]liste reference'!$A$7:$D$892,2,0))</f>
        <v/>
      </c>
      <c r="E65" s="224" t="n">
        <f aca="false">IF(D65="",0,VLOOKUP(D65,D$22:D53,1,0))</f>
        <v>0</v>
      </c>
      <c r="F65" s="231" t="n">
        <f aca="false">($B65*$B$7+$C65*$C$7)/100</f>
        <v>0</v>
      </c>
      <c r="G65" s="226" t="str">
        <f aca="false">IF(A65="","",IF(ISERROR(VLOOKUP($A65,'[1]liste reference'!$A$7:$P$892,13,0)),IF(ISERROR(VLOOKUP($A65,'[1]liste reference'!$B$7:$P$892,12,0)),"    -",VLOOKUP($A65,'[1]liste reference'!$B$7:$P$892,12,0)),VLOOKUP($A65,'[1]liste reference'!$A$7:$P$892,13,0)))</f>
        <v/>
      </c>
      <c r="H65" s="208" t="str">
        <f aca="false">IF(A65="","x",IF(ISERROR(VLOOKUP($A65,'[1]liste reference'!$A$7:$P$892,14,0)),IF(ISERROR(VLOOKUP($A65,'[1]liste reference'!$B$7:$P$892,13,0)),"x",VLOOKUP($A65,'[1]liste reference'!$B$7:$P$892,13,0)),VLOOKUP($A65,'[1]liste reference'!$A$7:$P$892,14,0)))</f>
        <v>x</v>
      </c>
      <c r="I65" s="227" t="str">
        <f aca="false">IF(ISNUMBER(H65),IF(ISERROR(VLOOKUP($A65,'[1]liste reference'!$A$7:$P$892,3,0)),IF(ISERROR(VLOOKUP($A65,'[1]liste reference'!$B$7:$P$892,2,0)),"",VLOOKUP($A65,'[1]liste reference'!$B$7:$P$892,2,0)),VLOOKUP($A65,'[1]liste reference'!$A$7:$P$892,3,0)),"")</f>
        <v/>
      </c>
      <c r="J65" s="210" t="str">
        <f aca="false">IF(ISNUMBER(H65),IF(ISERROR(VLOOKUP($A65,'[1]liste reference'!$A$7:$P$892,4,0)),IF(ISERROR(VLOOKUP($A65,'[1]liste reference'!$B$7:$P$892,3,0)),"",VLOOKUP($A65,'[1]liste reference'!$B$7:$P$892,3,0)),VLOOKUP($A65,'[1]liste reference'!$A$7:$P$892,4,0)),"")</f>
        <v/>
      </c>
      <c r="K65" s="211" t="str">
        <f aca="false">IF(A65="NEWCOD",IF(AB65="","Remplir le champs 'Nouveau taxa' svp.",$AB65),IF(ISTEXT($E65),"DEJA SAISI !",IF(A65="","",IF(ISERROR(VLOOKUP($A65,'[1]liste reference'!$A$7:$D$892,2,0)),IF(ISERROR(VLOOKUP($A65,'[1]liste reference'!$B$7:$D$892,1,0)),"code non répertorié ou synonyme",VLOOKUP($A65,'[1]liste reference'!$B$7:$D$892,1,0)),VLOOKUP(A65,'[1]liste reference'!$A$7:$D$892,2,0)))))</f>
        <v/>
      </c>
      <c r="L65" s="228"/>
      <c r="M65" s="228"/>
      <c r="N65" s="228"/>
      <c r="O65" s="213" t="str">
        <f aca="false">IF(AA65="Cf.","Cf.","")</f>
        <v/>
      </c>
      <c r="P65" s="213" t="str">
        <f aca="false">IF($A65="NEWCOD",IF($AC65="","No",$AC65),IF(ISTEXT($E65),"DEJA SAISI !",IF($A65="","",IF(ISERROR(VLOOKUP($A65,'[1]liste reference'!A$1:S$1048576,19,FALSE())),IF(ISERROR(VLOOKUP($A65,'[1]liste reference'!B$1:S$1048576,19,FALSE())),"",VLOOKUP($A65,'[1]liste reference'!B$1:S$1048576,19,FALSE())),VLOOKUP($A65,'[1]liste reference'!A$1:S$1048576,19,FALSE())))))</f>
        <v/>
      </c>
      <c r="Q65" s="214" t="str">
        <f aca="false">IF(ISTEXT(H65),"",(B65*$B$7/100)+(C65*$C$7/100))</f>
        <v/>
      </c>
      <c r="R65" s="215" t="str">
        <f aca="false">IF(OR(ISTEXT(H65),Q65=0),"",IF(Q65&lt;0.1,1,IF(Q65&lt;1,2,IF(Q65&lt;10,3,IF(Q65&lt;50,4,IF(Q65&gt;=50,5,""))))))</f>
        <v/>
      </c>
      <c r="S65" s="215" t="n">
        <f aca="false">IF(ISERROR(R65*I65),0,R65*I65)</f>
        <v>0</v>
      </c>
      <c r="T65" s="215" t="n">
        <f aca="false">IF(ISERROR(R65*I65*J65),0,R65*I65*J65)</f>
        <v>0</v>
      </c>
      <c r="U65" s="229" t="n">
        <f aca="false">IF(ISERROR(R65*J65),0,R65*J65)</f>
        <v>0</v>
      </c>
      <c r="V65" s="216" t="n">
        <v>0</v>
      </c>
      <c r="W65" s="217"/>
      <c r="Y65" s="218" t="str">
        <f aca="false">IF(A65="new.cod","NEWCOD",IF(AND((Z65=""),ISTEXT(A65)),A65,IF(Z65="","",INDEX('[1]liste reference'!$A$7:$A$892,Z65))))</f>
        <v/>
      </c>
      <c r="Z65" s="10" t="str">
        <f aca="false">IF(ISERROR(MATCH(A65,'[1]liste reference'!$A$7:$A$892,0)),IF(ISERROR(MATCH(A65,'[1]liste reference'!$B$7:$B$892,0)),"",(MATCH(A65,'[1]liste reference'!$B$7:$B$892,0))),(MATCH(A65,'[1]liste reference'!$A$7:$A$892,0)))</f>
        <v/>
      </c>
      <c r="AA65" s="219"/>
      <c r="AB65" s="220"/>
      <c r="AC65" s="220"/>
      <c r="BC65" s="10" t="str">
        <f aca="false">IF(A65="","",1)</f>
        <v/>
      </c>
    </row>
    <row r="66" customFormat="false" ht="12.75" hidden="true" customHeight="false" outlineLevel="0" collapsed="false">
      <c r="A66" s="221"/>
      <c r="B66" s="222"/>
      <c r="C66" s="223"/>
      <c r="D66" s="224" t="str">
        <f aca="false">IF(ISERROR(VLOOKUP($A66,'[1]liste reference'!$A$7:$D$892,2,0)),IF(ISERROR(VLOOKUP($A66,'[1]liste reference'!$B$7:$D$892,1,0)),"",VLOOKUP($A66,'[1]liste reference'!$B$7:$D$892,1,0)),VLOOKUP($A66,'[1]liste reference'!$A$7:$D$892,2,0))</f>
        <v/>
      </c>
      <c r="E66" s="224" t="n">
        <f aca="false">IF(D66="",0,VLOOKUP(D66,D$22:D51,1,0))</f>
        <v>0</v>
      </c>
      <c r="F66" s="231" t="n">
        <f aca="false">($B66*$B$7+$C66*$C$7)/100</f>
        <v>0</v>
      </c>
      <c r="G66" s="226" t="str">
        <f aca="false">IF(A66="","",IF(ISERROR(VLOOKUP($A66,'[1]liste reference'!$A$7:$P$892,13,0)),IF(ISERROR(VLOOKUP($A66,'[1]liste reference'!$B$7:$P$892,12,0)),"    -",VLOOKUP($A66,'[1]liste reference'!$B$7:$P$892,12,0)),VLOOKUP($A66,'[1]liste reference'!$A$7:$P$892,13,0)))</f>
        <v/>
      </c>
      <c r="H66" s="208" t="str">
        <f aca="false">IF(A66="","x",IF(ISERROR(VLOOKUP($A66,'[1]liste reference'!$A$7:$P$892,14,0)),IF(ISERROR(VLOOKUP($A66,'[1]liste reference'!$B$7:$P$892,13,0)),"x",VLOOKUP($A66,'[1]liste reference'!$B$7:$P$892,13,0)),VLOOKUP($A66,'[1]liste reference'!$A$7:$P$892,14,0)))</f>
        <v>x</v>
      </c>
      <c r="I66" s="227" t="str">
        <f aca="false">IF(ISNUMBER(H66),IF(ISERROR(VLOOKUP($A66,'[1]liste reference'!$A$7:$P$892,3,0)),IF(ISERROR(VLOOKUP($A66,'[1]liste reference'!$B$7:$P$892,2,0)),"",VLOOKUP($A66,'[1]liste reference'!$B$7:$P$892,2,0)),VLOOKUP($A66,'[1]liste reference'!$A$7:$P$892,3,0)),"")</f>
        <v/>
      </c>
      <c r="J66" s="210" t="str">
        <f aca="false">IF(ISNUMBER(H66),IF(ISERROR(VLOOKUP($A66,'[1]liste reference'!$A$7:$P$892,4,0)),IF(ISERROR(VLOOKUP($A66,'[1]liste reference'!$B$7:$P$892,3,0)),"",VLOOKUP($A66,'[1]liste reference'!$B$7:$P$892,3,0)),VLOOKUP($A66,'[1]liste reference'!$A$7:$P$892,4,0)),"")</f>
        <v/>
      </c>
      <c r="K66" s="211" t="str">
        <f aca="false">IF(A66="NEWCOD",IF(AB66="","Remplir le champs 'Nouveau taxa' svp.",$AB66),IF(ISTEXT($E66),"DEJA SAISI !",IF(A66="","",IF(ISERROR(VLOOKUP($A66,'[1]liste reference'!$A$7:$D$892,2,0)),IF(ISERROR(VLOOKUP($A66,'[1]liste reference'!$B$7:$D$892,1,0)),"code non répertorié ou synonyme",VLOOKUP($A66,'[1]liste reference'!$B$7:$D$892,1,0)),VLOOKUP(A66,'[1]liste reference'!$A$7:$D$892,2,0)))))</f>
        <v/>
      </c>
      <c r="L66" s="228"/>
      <c r="M66" s="228"/>
      <c r="N66" s="228"/>
      <c r="O66" s="213" t="str">
        <f aca="false">IF(AA66="Cf.","Cf.","")</f>
        <v/>
      </c>
      <c r="P66" s="213" t="str">
        <f aca="false">IF($A66="NEWCOD",IF($AC66="","No",$AC66),IF(ISTEXT($E66),"DEJA SAISI !",IF($A66="","",IF(ISERROR(VLOOKUP($A66,'[1]liste reference'!A$1:S$1048576,19,FALSE())),IF(ISERROR(VLOOKUP($A66,'[1]liste reference'!B$1:S$1048576,19,FALSE())),"",VLOOKUP($A66,'[1]liste reference'!B$1:S$1048576,19,FALSE())),VLOOKUP($A66,'[1]liste reference'!A$1:S$1048576,19,FALSE())))))</f>
        <v/>
      </c>
      <c r="Q66" s="214" t="str">
        <f aca="false">IF(ISTEXT(H66),"",(B66*$B$7/100)+(C66*$C$7/100))</f>
        <v/>
      </c>
      <c r="R66" s="215" t="str">
        <f aca="false">IF(OR(ISTEXT(H66),Q66=0),"",IF(Q66&lt;0.1,1,IF(Q66&lt;1,2,IF(Q66&lt;10,3,IF(Q66&lt;50,4,IF(Q66&gt;=50,5,""))))))</f>
        <v/>
      </c>
      <c r="S66" s="215" t="n">
        <f aca="false">IF(ISERROR(R66*I66),0,R66*I66)</f>
        <v>0</v>
      </c>
      <c r="T66" s="215" t="n">
        <f aca="false">IF(ISERROR(R66*I66*J66),0,R66*I66*J66)</f>
        <v>0</v>
      </c>
      <c r="U66" s="229" t="n">
        <f aca="false">IF(ISERROR(R66*J66),0,R66*J66)</f>
        <v>0</v>
      </c>
      <c r="V66" s="216" t="n">
        <v>0</v>
      </c>
      <c r="W66" s="217"/>
      <c r="Y66" s="218" t="str">
        <f aca="false">IF(A66="new.cod","NEWCOD",IF(AND((Z66=""),ISTEXT(A66)),A66,IF(Z66="","",INDEX('[1]liste reference'!$A$7:$A$892,Z66))))</f>
        <v/>
      </c>
      <c r="Z66" s="10" t="str">
        <f aca="false">IF(ISERROR(MATCH(A66,'[1]liste reference'!$A$7:$A$892,0)),IF(ISERROR(MATCH(A66,'[1]liste reference'!$B$7:$B$892,0)),"",(MATCH(A66,'[1]liste reference'!$B$7:$B$892,0))),(MATCH(A66,'[1]liste reference'!$A$7:$A$892,0)))</f>
        <v/>
      </c>
      <c r="AA66" s="219"/>
      <c r="AB66" s="220"/>
      <c r="AC66" s="220"/>
      <c r="BC66" s="10" t="str">
        <f aca="false">IF(A66="","",1)</f>
        <v/>
      </c>
    </row>
    <row r="67" customFormat="false" ht="12.75" hidden="true" customHeight="false" outlineLevel="0" collapsed="false">
      <c r="A67" s="221"/>
      <c r="B67" s="222"/>
      <c r="C67" s="223"/>
      <c r="D67" s="224" t="str">
        <f aca="false">IF(ISERROR(VLOOKUP($A67,'[1]liste reference'!$A$7:$D$892,2,0)),IF(ISERROR(VLOOKUP($A67,'[1]liste reference'!$B$7:$D$892,1,0)),"",VLOOKUP($A67,'[1]liste reference'!$B$7:$D$892,1,0)),VLOOKUP($A67,'[1]liste reference'!$A$7:$D$892,2,0))</f>
        <v/>
      </c>
      <c r="E67" s="224" t="n">
        <f aca="false">IF(D67="",0,VLOOKUP(D67,D$22:D52,1,0))</f>
        <v>0</v>
      </c>
      <c r="F67" s="231" t="n">
        <f aca="false">($B67*$B$7+$C67*$C$7)/100</f>
        <v>0</v>
      </c>
      <c r="G67" s="226" t="str">
        <f aca="false">IF(A67="","",IF(ISERROR(VLOOKUP($A67,'[1]liste reference'!$A$7:$P$892,13,0)),IF(ISERROR(VLOOKUP($A67,'[1]liste reference'!$B$7:$P$892,12,0)),"    -",VLOOKUP($A67,'[1]liste reference'!$B$7:$P$892,12,0)),VLOOKUP($A67,'[1]liste reference'!$A$7:$P$892,13,0)))</f>
        <v/>
      </c>
      <c r="H67" s="208" t="str">
        <f aca="false">IF(A67="","x",IF(ISERROR(VLOOKUP($A67,'[1]liste reference'!$A$7:$P$892,14,0)),IF(ISERROR(VLOOKUP($A67,'[1]liste reference'!$B$7:$P$892,13,0)),"x",VLOOKUP($A67,'[1]liste reference'!$B$7:$P$892,13,0)),VLOOKUP($A67,'[1]liste reference'!$A$7:$P$892,14,0)))</f>
        <v>x</v>
      </c>
      <c r="I67" s="227" t="str">
        <f aca="false">IF(ISNUMBER(H67),IF(ISERROR(VLOOKUP($A67,'[1]liste reference'!$A$7:$P$892,3,0)),IF(ISERROR(VLOOKUP($A67,'[1]liste reference'!$B$7:$P$892,2,0)),"",VLOOKUP($A67,'[1]liste reference'!$B$7:$P$892,2,0)),VLOOKUP($A67,'[1]liste reference'!$A$7:$P$892,3,0)),"")</f>
        <v/>
      </c>
      <c r="J67" s="210" t="str">
        <f aca="false">IF(ISNUMBER(H67),IF(ISERROR(VLOOKUP($A67,'[1]liste reference'!$A$7:$P$892,4,0)),IF(ISERROR(VLOOKUP($A67,'[1]liste reference'!$B$7:$P$892,3,0)),"",VLOOKUP($A67,'[1]liste reference'!$B$7:$P$892,3,0)),VLOOKUP($A67,'[1]liste reference'!$A$7:$P$892,4,0)),"")</f>
        <v/>
      </c>
      <c r="K67" s="211" t="str">
        <f aca="false">IF(A67="NEWCOD",IF(AB67="","Remplir le champs 'Nouveau taxa' svp.",$AB67),IF(ISTEXT($E67),"DEJA SAISI !",IF(A67="","",IF(ISERROR(VLOOKUP($A67,'[1]liste reference'!$A$7:$D$892,2,0)),IF(ISERROR(VLOOKUP($A67,'[1]liste reference'!$B$7:$D$892,1,0)),"code non répertorié ou synonyme",VLOOKUP($A67,'[1]liste reference'!$B$7:$D$892,1,0)),VLOOKUP(A67,'[1]liste reference'!$A$7:$D$892,2,0)))))</f>
        <v/>
      </c>
      <c r="L67" s="228"/>
      <c r="M67" s="228"/>
      <c r="N67" s="228"/>
      <c r="O67" s="213" t="str">
        <f aca="false">IF(AA67="Cf.","Cf.","")</f>
        <v/>
      </c>
      <c r="P67" s="213" t="str">
        <f aca="false">IF($A67="NEWCOD",IF($AC67="","No",$AC67),IF(ISTEXT($E67),"DEJA SAISI !",IF($A67="","",IF(ISERROR(VLOOKUP($A67,'[1]liste reference'!A$1:S$1048576,19,FALSE())),IF(ISERROR(VLOOKUP($A67,'[1]liste reference'!B$1:S$1048576,19,FALSE())),"",VLOOKUP($A67,'[1]liste reference'!B$1:S$1048576,19,FALSE())),VLOOKUP($A67,'[1]liste reference'!A$1:S$1048576,19,FALSE())))))</f>
        <v/>
      </c>
      <c r="Q67" s="214" t="str">
        <f aca="false">IF(ISTEXT(H67),"",(B67*$B$7/100)+(C67*$C$7/100))</f>
        <v/>
      </c>
      <c r="R67" s="215" t="str">
        <f aca="false">IF(OR(ISTEXT(H67),Q67=0),"",IF(Q67&lt;0.1,1,IF(Q67&lt;1,2,IF(Q67&lt;10,3,IF(Q67&lt;50,4,IF(Q67&gt;=50,5,""))))))</f>
        <v/>
      </c>
      <c r="S67" s="215" t="n">
        <f aca="false">IF(ISERROR(R67*I67),0,R67*I67)</f>
        <v>0</v>
      </c>
      <c r="T67" s="215" t="n">
        <f aca="false">IF(ISERROR(R67*I67*J67),0,R67*I67*J67)</f>
        <v>0</v>
      </c>
      <c r="U67" s="229" t="n">
        <f aca="false">IF(ISERROR(R67*J67),0,R67*J67)</f>
        <v>0</v>
      </c>
      <c r="V67" s="216" t="n">
        <v>0</v>
      </c>
      <c r="W67" s="217"/>
      <c r="Y67" s="218" t="str">
        <f aca="false">IF(A67="new.cod","NEWCOD",IF(AND((Z67=""),ISTEXT(A67)),A67,IF(Z67="","",INDEX('[1]liste reference'!$A$7:$A$892,Z67))))</f>
        <v/>
      </c>
      <c r="Z67" s="10" t="str">
        <f aca="false">IF(ISERROR(MATCH(A67,'[1]liste reference'!$A$7:$A$892,0)),IF(ISERROR(MATCH(A67,'[1]liste reference'!$B$7:$B$892,0)),"",(MATCH(A67,'[1]liste reference'!$B$7:$B$892,0))),(MATCH(A67,'[1]liste reference'!$A$7:$A$892,0)))</f>
        <v/>
      </c>
      <c r="AA67" s="219"/>
      <c r="AB67" s="220"/>
      <c r="AC67" s="220"/>
      <c r="BC67" s="10" t="str">
        <f aca="false">IF(A67="","",1)</f>
        <v/>
      </c>
    </row>
    <row r="68" customFormat="false" ht="12.75" hidden="true" customHeight="false" outlineLevel="0" collapsed="false">
      <c r="A68" s="221"/>
      <c r="B68" s="222"/>
      <c r="C68" s="223"/>
      <c r="D68" s="224" t="str">
        <f aca="false">IF(ISERROR(VLOOKUP($A68,'[1]liste reference'!$A$7:$D$892,2,0)),IF(ISERROR(VLOOKUP($A68,'[1]liste reference'!$B$7:$D$892,1,0)),"",VLOOKUP($A68,'[1]liste reference'!$B$7:$D$892,1,0)),VLOOKUP($A68,'[1]liste reference'!$A$7:$D$892,2,0))</f>
        <v/>
      </c>
      <c r="E68" s="224" t="n">
        <f aca="false">IF(D68="",0,VLOOKUP(D68,D$22:D53,1,0))</f>
        <v>0</v>
      </c>
      <c r="F68" s="231" t="n">
        <f aca="false">($B68*$B$7+$C68*$C$7)/100</f>
        <v>0</v>
      </c>
      <c r="G68" s="226" t="str">
        <f aca="false">IF(A68="","",IF(ISERROR(VLOOKUP($A68,'[1]liste reference'!$A$7:$P$892,13,0)),IF(ISERROR(VLOOKUP($A68,'[1]liste reference'!$B$7:$P$892,12,0)),"    -",VLOOKUP($A68,'[1]liste reference'!$B$7:$P$892,12,0)),VLOOKUP($A68,'[1]liste reference'!$A$7:$P$892,13,0)))</f>
        <v/>
      </c>
      <c r="H68" s="208" t="str">
        <f aca="false">IF(A68="","x",IF(ISERROR(VLOOKUP($A68,'[1]liste reference'!$A$7:$P$892,14,0)),IF(ISERROR(VLOOKUP($A68,'[1]liste reference'!$B$7:$P$892,13,0)),"x",VLOOKUP($A68,'[1]liste reference'!$B$7:$P$892,13,0)),VLOOKUP($A68,'[1]liste reference'!$A$7:$P$892,14,0)))</f>
        <v>x</v>
      </c>
      <c r="I68" s="227" t="str">
        <f aca="false">IF(ISNUMBER(H68),IF(ISERROR(VLOOKUP($A68,'[1]liste reference'!$A$7:$P$892,3,0)),IF(ISERROR(VLOOKUP($A68,'[1]liste reference'!$B$7:$P$892,2,0)),"",VLOOKUP($A68,'[1]liste reference'!$B$7:$P$892,2,0)),VLOOKUP($A68,'[1]liste reference'!$A$7:$P$892,3,0)),"")</f>
        <v/>
      </c>
      <c r="J68" s="210" t="str">
        <f aca="false">IF(ISNUMBER(H68),IF(ISERROR(VLOOKUP($A68,'[1]liste reference'!$A$7:$P$892,4,0)),IF(ISERROR(VLOOKUP($A68,'[1]liste reference'!$B$7:$P$892,3,0)),"",VLOOKUP($A68,'[1]liste reference'!$B$7:$P$892,3,0)),VLOOKUP($A68,'[1]liste reference'!$A$7:$P$892,4,0)),"")</f>
        <v/>
      </c>
      <c r="K68" s="211" t="str">
        <f aca="false">IF(A68="NEWCOD",IF(AB68="","Remplir le champs 'Nouveau taxa' svp.",$AB68),IF(ISTEXT($E68),"DEJA SAISI !",IF(A68="","",IF(ISERROR(VLOOKUP($A68,'[1]liste reference'!$A$7:$D$892,2,0)),IF(ISERROR(VLOOKUP($A68,'[1]liste reference'!$B$7:$D$892,1,0)),"code non répertorié ou synonyme",VLOOKUP($A68,'[1]liste reference'!$B$7:$D$892,1,0)),VLOOKUP(A68,'[1]liste reference'!$A$7:$D$892,2,0)))))</f>
        <v/>
      </c>
      <c r="L68" s="228"/>
      <c r="M68" s="228"/>
      <c r="N68" s="228"/>
      <c r="O68" s="213" t="str">
        <f aca="false">IF(AA68="Cf.","Cf.","")</f>
        <v/>
      </c>
      <c r="P68" s="213" t="str">
        <f aca="false">IF($A68="NEWCOD",IF($AC68="","No",$AC68),IF(ISTEXT($E68),"DEJA SAISI !",IF($A68="","",IF(ISERROR(VLOOKUP($A68,'[1]liste reference'!A$1:S$1048576,19,FALSE())),IF(ISERROR(VLOOKUP($A68,'[1]liste reference'!B$1:S$1048576,19,FALSE())),"",VLOOKUP($A68,'[1]liste reference'!B$1:S$1048576,19,FALSE())),VLOOKUP($A68,'[1]liste reference'!A$1:S$1048576,19,FALSE())))))</f>
        <v/>
      </c>
      <c r="Q68" s="214" t="str">
        <f aca="false">IF(ISTEXT(H68),"",(B68*$B$7/100)+(C68*$C$7/100))</f>
        <v/>
      </c>
      <c r="R68" s="215" t="str">
        <f aca="false">IF(OR(ISTEXT(H68),Q68=0),"",IF(Q68&lt;0.1,1,IF(Q68&lt;1,2,IF(Q68&lt;10,3,IF(Q68&lt;50,4,IF(Q68&gt;=50,5,""))))))</f>
        <v/>
      </c>
      <c r="S68" s="215" t="n">
        <f aca="false">IF(ISERROR(R68*I68),0,R68*I68)</f>
        <v>0</v>
      </c>
      <c r="T68" s="215" t="n">
        <f aca="false">IF(ISERROR(R68*I68*J68),0,R68*I68*J68)</f>
        <v>0</v>
      </c>
      <c r="U68" s="229" t="n">
        <f aca="false">IF(ISERROR(R68*J68),0,R68*J68)</f>
        <v>0</v>
      </c>
      <c r="V68" s="216" t="n">
        <v>0</v>
      </c>
      <c r="W68" s="217"/>
      <c r="Y68" s="218" t="str">
        <f aca="false">IF(A68="new.cod","NEWCOD",IF(AND((Z68=""),ISTEXT(A68)),A68,IF(Z68="","",INDEX('[1]liste reference'!$A$7:$A$892,Z68))))</f>
        <v/>
      </c>
      <c r="Z68" s="10" t="str">
        <f aca="false">IF(ISERROR(MATCH(A68,'[1]liste reference'!$A$7:$A$892,0)),IF(ISERROR(MATCH(A68,'[1]liste reference'!$B$7:$B$892,0)),"",(MATCH(A68,'[1]liste reference'!$B$7:$B$892,0))),(MATCH(A68,'[1]liste reference'!$A$7:$A$892,0)))</f>
        <v/>
      </c>
      <c r="AA68" s="219"/>
      <c r="AB68" s="220"/>
      <c r="AC68" s="220"/>
      <c r="BC68" s="10" t="str">
        <f aca="false">IF(A68="","",1)</f>
        <v/>
      </c>
    </row>
    <row r="69" customFormat="false" ht="12.75" hidden="true" customHeight="false" outlineLevel="0" collapsed="false">
      <c r="A69" s="221"/>
      <c r="B69" s="222"/>
      <c r="C69" s="223"/>
      <c r="D69" s="224" t="str">
        <f aca="false">IF(ISERROR(VLOOKUP($A69,'[1]liste reference'!$A$7:$D$892,2,0)),IF(ISERROR(VLOOKUP($A69,'[1]liste reference'!$B$7:$D$892,1,0)),"",VLOOKUP($A69,'[1]liste reference'!$B$7:$D$892,1,0)),VLOOKUP($A69,'[1]liste reference'!$A$7:$D$892,2,0))</f>
        <v/>
      </c>
      <c r="E69" s="224" t="n">
        <f aca="false">IF(D69="",0,VLOOKUP(D69,D$22:D54,1,0))</f>
        <v>0</v>
      </c>
      <c r="F69" s="231" t="n">
        <f aca="false">($B69*$B$7+$C69*$C$7)/100</f>
        <v>0</v>
      </c>
      <c r="G69" s="226" t="str">
        <f aca="false">IF(A69="","",IF(ISERROR(VLOOKUP($A69,'[1]liste reference'!$A$7:$P$892,13,0)),IF(ISERROR(VLOOKUP($A69,'[1]liste reference'!$B$7:$P$892,12,0)),"    -",VLOOKUP($A69,'[1]liste reference'!$B$7:$P$892,12,0)),VLOOKUP($A69,'[1]liste reference'!$A$7:$P$892,13,0)))</f>
        <v/>
      </c>
      <c r="H69" s="208" t="str">
        <f aca="false">IF(A69="","x",IF(ISERROR(VLOOKUP($A69,'[1]liste reference'!$A$7:$P$892,14,0)),IF(ISERROR(VLOOKUP($A69,'[1]liste reference'!$B$7:$P$892,13,0)),"x",VLOOKUP($A69,'[1]liste reference'!$B$7:$P$892,13,0)),VLOOKUP($A69,'[1]liste reference'!$A$7:$P$892,14,0)))</f>
        <v>x</v>
      </c>
      <c r="I69" s="227" t="str">
        <f aca="false">IF(ISNUMBER(H69),IF(ISERROR(VLOOKUP($A69,'[1]liste reference'!$A$7:$P$892,3,0)),IF(ISERROR(VLOOKUP($A69,'[1]liste reference'!$B$7:$P$892,2,0)),"",VLOOKUP($A69,'[1]liste reference'!$B$7:$P$892,2,0)),VLOOKUP($A69,'[1]liste reference'!$A$7:$P$892,3,0)),"")</f>
        <v/>
      </c>
      <c r="J69" s="210" t="str">
        <f aca="false">IF(ISNUMBER(H69),IF(ISERROR(VLOOKUP($A69,'[1]liste reference'!$A$7:$P$892,4,0)),IF(ISERROR(VLOOKUP($A69,'[1]liste reference'!$B$7:$P$892,3,0)),"",VLOOKUP($A69,'[1]liste reference'!$B$7:$P$892,3,0)),VLOOKUP($A69,'[1]liste reference'!$A$7:$P$892,4,0)),"")</f>
        <v/>
      </c>
      <c r="K69" s="211" t="str">
        <f aca="false">IF(A69="NEWCOD",IF(AB69="","Remplir le champs 'Nouveau taxa' svp.",$AB69),IF(ISTEXT($E69),"DEJA SAISI !",IF(A69="","",IF(ISERROR(VLOOKUP($A69,'[1]liste reference'!$A$7:$D$892,2,0)),IF(ISERROR(VLOOKUP($A69,'[1]liste reference'!$B$7:$D$892,1,0)),"code non répertorié ou synonyme",VLOOKUP($A69,'[1]liste reference'!$B$7:$D$892,1,0)),VLOOKUP(A69,'[1]liste reference'!$A$7:$D$892,2,0)))))</f>
        <v/>
      </c>
      <c r="L69" s="228"/>
      <c r="M69" s="228"/>
      <c r="N69" s="228"/>
      <c r="O69" s="213" t="str">
        <f aca="false">IF(AA69="Cf.","Cf.","")</f>
        <v/>
      </c>
      <c r="P69" s="213" t="str">
        <f aca="false">IF($A69="NEWCOD",IF($AC69="","No",$AC69),IF(ISTEXT($E69),"DEJA SAISI !",IF($A69="","",IF(ISERROR(VLOOKUP($A69,'[1]liste reference'!A$1:S$1048576,19,FALSE())),IF(ISERROR(VLOOKUP($A69,'[1]liste reference'!B$1:S$1048576,19,FALSE())),"",VLOOKUP($A69,'[1]liste reference'!B$1:S$1048576,19,FALSE())),VLOOKUP($A69,'[1]liste reference'!A$1:S$1048576,19,FALSE())))))</f>
        <v/>
      </c>
      <c r="Q69" s="214" t="str">
        <f aca="false">IF(ISTEXT(H69),"",(B69*$B$7/100)+(C69*$C$7/100))</f>
        <v/>
      </c>
      <c r="R69" s="215" t="str">
        <f aca="false">IF(OR(ISTEXT(H69),Q69=0),"",IF(Q69&lt;0.1,1,IF(Q69&lt;1,2,IF(Q69&lt;10,3,IF(Q69&lt;50,4,IF(Q69&gt;=50,5,""))))))</f>
        <v/>
      </c>
      <c r="S69" s="215" t="n">
        <f aca="false">IF(ISERROR(R69*I69),0,R69*I69)</f>
        <v>0</v>
      </c>
      <c r="T69" s="215" t="n">
        <f aca="false">IF(ISERROR(R69*I69*J69),0,R69*I69*J69)</f>
        <v>0</v>
      </c>
      <c r="U69" s="229" t="n">
        <f aca="false">IF(ISERROR(R69*J69),0,R69*J69)</f>
        <v>0</v>
      </c>
      <c r="V69" s="216" t="n">
        <v>0</v>
      </c>
      <c r="W69" s="217"/>
      <c r="Y69" s="218" t="str">
        <f aca="false">IF(A69="new.cod","NEWCOD",IF(AND((Z69=""),ISTEXT(A69)),A69,IF(Z69="","",INDEX('[1]liste reference'!$A$7:$A$892,Z69))))</f>
        <v/>
      </c>
      <c r="Z69" s="10" t="str">
        <f aca="false">IF(ISERROR(MATCH(A69,'[1]liste reference'!$A$7:$A$892,0)),IF(ISERROR(MATCH(A69,'[1]liste reference'!$B$7:$B$892,0)),"",(MATCH(A69,'[1]liste reference'!$B$7:$B$892,0))),(MATCH(A69,'[1]liste reference'!$A$7:$A$892,0)))</f>
        <v/>
      </c>
      <c r="AA69" s="219"/>
      <c r="AB69" s="220"/>
      <c r="AC69" s="220"/>
      <c r="BC69" s="10" t="str">
        <f aca="false">IF(A69="","",1)</f>
        <v/>
      </c>
    </row>
    <row r="70" customFormat="false" ht="12.75" hidden="true" customHeight="false" outlineLevel="0" collapsed="false">
      <c r="A70" s="221"/>
      <c r="B70" s="222"/>
      <c r="C70" s="223"/>
      <c r="D70" s="224" t="str">
        <f aca="false">IF(ISERROR(VLOOKUP($A70,'[1]liste reference'!$A$7:$D$892,2,0)),IF(ISERROR(VLOOKUP($A70,'[1]liste reference'!$B$7:$D$892,1,0)),"",VLOOKUP($A70,'[1]liste reference'!$B$7:$D$892,1,0)),VLOOKUP($A70,'[1]liste reference'!$A$7:$D$892,2,0))</f>
        <v/>
      </c>
      <c r="E70" s="224" t="n">
        <f aca="false">IF(D70="",0,VLOOKUP(D70,D$22:D55,1,0))</f>
        <v>0</v>
      </c>
      <c r="F70" s="231" t="n">
        <f aca="false">($B70*$B$7+$C70*$C$7)/100</f>
        <v>0</v>
      </c>
      <c r="G70" s="226" t="str">
        <f aca="false">IF(A70="","",IF(ISERROR(VLOOKUP($A70,'[1]liste reference'!$A$7:$P$892,13,0)),IF(ISERROR(VLOOKUP($A70,'[1]liste reference'!$B$7:$P$892,12,0)),"    -",VLOOKUP($A70,'[1]liste reference'!$B$7:$P$892,12,0)),VLOOKUP($A70,'[1]liste reference'!$A$7:$P$892,13,0)))</f>
        <v/>
      </c>
      <c r="H70" s="208" t="str">
        <f aca="false">IF(A70="","x",IF(ISERROR(VLOOKUP($A70,'[1]liste reference'!$A$7:$P$892,14,0)),IF(ISERROR(VLOOKUP($A70,'[1]liste reference'!$B$7:$P$892,13,0)),"x",VLOOKUP($A70,'[1]liste reference'!$B$7:$P$892,13,0)),VLOOKUP($A70,'[1]liste reference'!$A$7:$P$892,14,0)))</f>
        <v>x</v>
      </c>
      <c r="I70" s="227" t="str">
        <f aca="false">IF(ISNUMBER(H70),IF(ISERROR(VLOOKUP($A70,'[1]liste reference'!$A$7:$P$892,3,0)),IF(ISERROR(VLOOKUP($A70,'[1]liste reference'!$B$7:$P$892,2,0)),"",VLOOKUP($A70,'[1]liste reference'!$B$7:$P$892,2,0)),VLOOKUP($A70,'[1]liste reference'!$A$7:$P$892,3,0)),"")</f>
        <v/>
      </c>
      <c r="J70" s="210" t="str">
        <f aca="false">IF(ISNUMBER(H70),IF(ISERROR(VLOOKUP($A70,'[1]liste reference'!$A$7:$P$892,4,0)),IF(ISERROR(VLOOKUP($A70,'[1]liste reference'!$B$7:$P$892,3,0)),"",VLOOKUP($A70,'[1]liste reference'!$B$7:$P$892,3,0)),VLOOKUP($A70,'[1]liste reference'!$A$7:$P$892,4,0)),"")</f>
        <v/>
      </c>
      <c r="K70" s="211" t="str">
        <f aca="false">IF(A70="NEWCOD",IF(AB70="","Remplir le champs 'Nouveau taxa' svp.",$AB70),IF(ISTEXT($E70),"DEJA SAISI !",IF(A70="","",IF(ISERROR(VLOOKUP($A70,'[1]liste reference'!$A$7:$D$892,2,0)),IF(ISERROR(VLOOKUP($A70,'[1]liste reference'!$B$7:$D$892,1,0)),"code non répertorié ou synonyme",VLOOKUP($A70,'[1]liste reference'!$B$7:$D$892,1,0)),VLOOKUP(A70,'[1]liste reference'!$A$7:$D$892,2,0)))))</f>
        <v/>
      </c>
      <c r="L70" s="228"/>
      <c r="M70" s="228"/>
      <c r="N70" s="228"/>
      <c r="O70" s="213" t="str">
        <f aca="false">IF(AA70="Cf.","Cf.","")</f>
        <v/>
      </c>
      <c r="P70" s="213" t="str">
        <f aca="false">IF($A70="NEWCOD",IF($AC70="","No",$AC70),IF(ISTEXT($E70),"DEJA SAISI !",IF($A70="","",IF(ISERROR(VLOOKUP($A70,'[1]liste reference'!A$1:S$1048576,19,FALSE())),IF(ISERROR(VLOOKUP($A70,'[1]liste reference'!B$1:S$1048576,19,FALSE())),"",VLOOKUP($A70,'[1]liste reference'!B$1:S$1048576,19,FALSE())),VLOOKUP($A70,'[1]liste reference'!A$1:S$1048576,19,FALSE())))))</f>
        <v/>
      </c>
      <c r="Q70" s="214" t="str">
        <f aca="false">IF(ISTEXT(H70),"",(B70*$B$7/100)+(C70*$C$7/100))</f>
        <v/>
      </c>
      <c r="R70" s="215" t="str">
        <f aca="false">IF(OR(ISTEXT(H70),Q70=0),"",IF(Q70&lt;0.1,1,IF(Q70&lt;1,2,IF(Q70&lt;10,3,IF(Q70&lt;50,4,IF(Q70&gt;=50,5,""))))))</f>
        <v/>
      </c>
      <c r="S70" s="215" t="n">
        <f aca="false">IF(ISERROR(R70*I70),0,R70*I70)</f>
        <v>0</v>
      </c>
      <c r="T70" s="215" t="n">
        <f aca="false">IF(ISERROR(R70*I70*J70),0,R70*I70*J70)</f>
        <v>0</v>
      </c>
      <c r="U70" s="229" t="n">
        <f aca="false">IF(ISERROR(R70*J70),0,R70*J70)</f>
        <v>0</v>
      </c>
      <c r="V70" s="216" t="n">
        <v>0</v>
      </c>
      <c r="W70" s="217"/>
      <c r="Y70" s="218" t="str">
        <f aca="false">IF(A70="new.cod","NEWCOD",IF(AND((Z70=""),ISTEXT(A70)),A70,IF(Z70="","",INDEX('[1]liste reference'!$A$7:$A$892,Z70))))</f>
        <v/>
      </c>
      <c r="Z70" s="10" t="str">
        <f aca="false">IF(ISERROR(MATCH(A70,'[1]liste reference'!$A$7:$A$892,0)),IF(ISERROR(MATCH(A70,'[1]liste reference'!$B$7:$B$892,0)),"",(MATCH(A70,'[1]liste reference'!$B$7:$B$892,0))),(MATCH(A70,'[1]liste reference'!$A$7:$A$892,0)))</f>
        <v/>
      </c>
      <c r="AA70" s="219"/>
      <c r="AB70" s="220"/>
      <c r="AC70" s="220"/>
      <c r="BC70" s="10" t="str">
        <f aca="false">IF(A70="","",1)</f>
        <v/>
      </c>
    </row>
    <row r="71" customFormat="false" ht="12.75" hidden="true" customHeight="false" outlineLevel="0" collapsed="false">
      <c r="A71" s="221"/>
      <c r="B71" s="222"/>
      <c r="C71" s="223"/>
      <c r="D71" s="224" t="str">
        <f aca="false">IF(ISERROR(VLOOKUP($A71,'[1]liste reference'!$A$7:$D$892,2,0)),IF(ISERROR(VLOOKUP($A71,'[1]liste reference'!$B$7:$D$892,1,0)),"",VLOOKUP($A71,'[1]liste reference'!$B$7:$D$892,1,0)),VLOOKUP($A71,'[1]liste reference'!$A$7:$D$892,2,0))</f>
        <v/>
      </c>
      <c r="E71" s="224" t="n">
        <f aca="false">IF(D71="",0,VLOOKUP(D71,D$22:D56,1,0))</f>
        <v>0</v>
      </c>
      <c r="F71" s="231" t="n">
        <f aca="false">($B71*$B$7+$C71*$C$7)/100</f>
        <v>0</v>
      </c>
      <c r="G71" s="226" t="str">
        <f aca="false">IF(A71="","",IF(ISERROR(VLOOKUP($A71,'[1]liste reference'!$A$7:$P$892,13,0)),IF(ISERROR(VLOOKUP($A71,'[1]liste reference'!$B$7:$P$892,12,0)),"    -",VLOOKUP($A71,'[1]liste reference'!$B$7:$P$892,12,0)),VLOOKUP($A71,'[1]liste reference'!$A$7:$P$892,13,0)))</f>
        <v/>
      </c>
      <c r="H71" s="208" t="str">
        <f aca="false">IF(A71="","x",IF(ISERROR(VLOOKUP($A71,'[1]liste reference'!$A$7:$P$892,14,0)),IF(ISERROR(VLOOKUP($A71,'[1]liste reference'!$B$7:$P$892,13,0)),"x",VLOOKUP($A71,'[1]liste reference'!$B$7:$P$892,13,0)),VLOOKUP($A71,'[1]liste reference'!$A$7:$P$892,14,0)))</f>
        <v>x</v>
      </c>
      <c r="I71" s="227" t="str">
        <f aca="false">IF(ISNUMBER(H71),IF(ISERROR(VLOOKUP($A71,'[1]liste reference'!$A$7:$P$892,3,0)),IF(ISERROR(VLOOKUP($A71,'[1]liste reference'!$B$7:$P$892,2,0)),"",VLOOKUP($A71,'[1]liste reference'!$B$7:$P$892,2,0)),VLOOKUP($A71,'[1]liste reference'!$A$7:$P$892,3,0)),"")</f>
        <v/>
      </c>
      <c r="J71" s="210" t="str">
        <f aca="false">IF(ISNUMBER(H71),IF(ISERROR(VLOOKUP($A71,'[1]liste reference'!$A$7:$P$892,4,0)),IF(ISERROR(VLOOKUP($A71,'[1]liste reference'!$B$7:$P$892,3,0)),"",VLOOKUP($A71,'[1]liste reference'!$B$7:$P$892,3,0)),VLOOKUP($A71,'[1]liste reference'!$A$7:$P$892,4,0)),"")</f>
        <v/>
      </c>
      <c r="K71" s="211" t="str">
        <f aca="false">IF(A71="NEWCOD",IF(AB71="","Remplir le champs 'Nouveau taxa' svp.",$AB71),IF(ISTEXT($E71),"DEJA SAISI !",IF(A71="","",IF(ISERROR(VLOOKUP($A71,'[1]liste reference'!$A$7:$D$892,2,0)),IF(ISERROR(VLOOKUP($A71,'[1]liste reference'!$B$7:$D$892,1,0)),"code non répertorié ou synonyme",VLOOKUP($A71,'[1]liste reference'!$B$7:$D$892,1,0)),VLOOKUP(A71,'[1]liste reference'!$A$7:$D$892,2,0)))))</f>
        <v/>
      </c>
      <c r="L71" s="228"/>
      <c r="M71" s="228"/>
      <c r="N71" s="228"/>
      <c r="O71" s="213" t="str">
        <f aca="false">IF(AA71="Cf.","Cf.","")</f>
        <v/>
      </c>
      <c r="P71" s="213" t="str">
        <f aca="false">IF($A71="NEWCOD",IF($AC71="","No",$AC71),IF(ISTEXT($E71),"DEJA SAISI !",IF($A71="","",IF(ISERROR(VLOOKUP($A71,'[1]liste reference'!A$1:S$1048576,19,FALSE())),IF(ISERROR(VLOOKUP($A71,'[1]liste reference'!B$1:S$1048576,19,FALSE())),"",VLOOKUP($A71,'[1]liste reference'!B$1:S$1048576,19,FALSE())),VLOOKUP($A71,'[1]liste reference'!A$1:S$1048576,19,FALSE())))))</f>
        <v/>
      </c>
      <c r="Q71" s="214" t="str">
        <f aca="false">IF(ISTEXT(H71),"",(B71*$B$7/100)+(C71*$C$7/100))</f>
        <v/>
      </c>
      <c r="R71" s="215" t="str">
        <f aca="false">IF(OR(ISTEXT(H71),Q71=0),"",IF(Q71&lt;0.1,1,IF(Q71&lt;1,2,IF(Q71&lt;10,3,IF(Q71&lt;50,4,IF(Q71&gt;=50,5,""))))))</f>
        <v/>
      </c>
      <c r="S71" s="215" t="n">
        <f aca="false">IF(ISERROR(R71*I71),0,R71*I71)</f>
        <v>0</v>
      </c>
      <c r="T71" s="215" t="n">
        <f aca="false">IF(ISERROR(R71*I71*J71),0,R71*I71*J71)</f>
        <v>0</v>
      </c>
      <c r="U71" s="229" t="n">
        <f aca="false">IF(ISERROR(R71*J71),0,R71*J71)</f>
        <v>0</v>
      </c>
      <c r="V71" s="216" t="n">
        <v>0</v>
      </c>
      <c r="W71" s="217"/>
      <c r="Y71" s="218" t="str">
        <f aca="false">IF(A71="new.cod","NEWCOD",IF(AND((Z71=""),ISTEXT(A71)),A71,IF(Z71="","",INDEX('[1]liste reference'!$A$7:$A$892,Z71))))</f>
        <v/>
      </c>
      <c r="Z71" s="10" t="str">
        <f aca="false">IF(ISERROR(MATCH(A71,'[1]liste reference'!$A$7:$A$892,0)),IF(ISERROR(MATCH(A71,'[1]liste reference'!$B$7:$B$892,0)),"",(MATCH(A71,'[1]liste reference'!$B$7:$B$892,0))),(MATCH(A71,'[1]liste reference'!$A$7:$A$892,0)))</f>
        <v/>
      </c>
      <c r="AA71" s="219"/>
      <c r="AB71" s="220"/>
      <c r="AC71" s="220"/>
      <c r="BC71" s="10" t="str">
        <f aca="false">IF(A71="","",1)</f>
        <v/>
      </c>
    </row>
    <row r="72" customFormat="false" ht="12.75" hidden="true" customHeight="false" outlineLevel="0" collapsed="false">
      <c r="A72" s="221"/>
      <c r="B72" s="222"/>
      <c r="C72" s="223"/>
      <c r="D72" s="224" t="str">
        <f aca="false">IF(ISERROR(VLOOKUP($A72,'[1]liste reference'!$A$7:$D$892,2,0)),IF(ISERROR(VLOOKUP($A72,'[1]liste reference'!$B$7:$D$892,1,0)),"",VLOOKUP($A72,'[1]liste reference'!$B$7:$D$892,1,0)),VLOOKUP($A72,'[1]liste reference'!$A$7:$D$892,2,0))</f>
        <v/>
      </c>
      <c r="E72" s="224" t="n">
        <f aca="false">IF(D72="",0,VLOOKUP(D72,D$22:D57,1,0))</f>
        <v>0</v>
      </c>
      <c r="F72" s="231" t="n">
        <f aca="false">($B72*$B$7+$C72*$C$7)/100</f>
        <v>0</v>
      </c>
      <c r="G72" s="226" t="str">
        <f aca="false">IF(A72="","",IF(ISERROR(VLOOKUP($A72,'[1]liste reference'!$A$7:$P$892,13,0)),IF(ISERROR(VLOOKUP($A72,'[1]liste reference'!$B$7:$P$892,12,0)),"    -",VLOOKUP($A72,'[1]liste reference'!$B$7:$P$892,12,0)),VLOOKUP($A72,'[1]liste reference'!$A$7:$P$892,13,0)))</f>
        <v/>
      </c>
      <c r="H72" s="208" t="str">
        <f aca="false">IF(A72="","x",IF(ISERROR(VLOOKUP($A72,'[1]liste reference'!$A$7:$P$892,14,0)),IF(ISERROR(VLOOKUP($A72,'[1]liste reference'!$B$7:$P$892,13,0)),"x",VLOOKUP($A72,'[1]liste reference'!$B$7:$P$892,13,0)),VLOOKUP($A72,'[1]liste reference'!$A$7:$P$892,14,0)))</f>
        <v>x</v>
      </c>
      <c r="I72" s="227" t="str">
        <f aca="false">IF(ISNUMBER(H72),IF(ISERROR(VLOOKUP($A72,'[1]liste reference'!$A$7:$P$892,3,0)),IF(ISERROR(VLOOKUP($A72,'[1]liste reference'!$B$7:$P$892,2,0)),"",VLOOKUP($A72,'[1]liste reference'!$B$7:$P$892,2,0)),VLOOKUP($A72,'[1]liste reference'!$A$7:$P$892,3,0)),"")</f>
        <v/>
      </c>
      <c r="J72" s="210" t="str">
        <f aca="false">IF(ISNUMBER(H72),IF(ISERROR(VLOOKUP($A72,'[1]liste reference'!$A$7:$P$892,4,0)),IF(ISERROR(VLOOKUP($A72,'[1]liste reference'!$B$7:$P$892,3,0)),"",VLOOKUP($A72,'[1]liste reference'!$B$7:$P$892,3,0)),VLOOKUP($A72,'[1]liste reference'!$A$7:$P$892,4,0)),"")</f>
        <v/>
      </c>
      <c r="K72" s="211" t="str">
        <f aca="false">IF(A72="NEWCOD",IF(AB72="","Remplir le champs 'Nouveau taxa' svp.",$AB72),IF(ISTEXT($E72),"DEJA SAISI !",IF(A72="","",IF(ISERROR(VLOOKUP($A72,'[1]liste reference'!$A$7:$D$892,2,0)),IF(ISERROR(VLOOKUP($A72,'[1]liste reference'!$B$7:$D$892,1,0)),"code non répertorié ou synonyme",VLOOKUP($A72,'[1]liste reference'!$B$7:$D$892,1,0)),VLOOKUP(A72,'[1]liste reference'!$A$7:$D$892,2,0)))))</f>
        <v/>
      </c>
      <c r="L72" s="228"/>
      <c r="M72" s="228"/>
      <c r="N72" s="228"/>
      <c r="O72" s="213" t="str">
        <f aca="false">IF(AA72="Cf.","Cf.","")</f>
        <v/>
      </c>
      <c r="P72" s="213" t="str">
        <f aca="false">IF($A72="NEWCOD",IF($AC72="","No",$AC72),IF(ISTEXT($E72),"DEJA SAISI !",IF($A72="","",IF(ISERROR(VLOOKUP($A72,'[1]liste reference'!A$1:S$1048576,19,FALSE())),IF(ISERROR(VLOOKUP($A72,'[1]liste reference'!B$1:S$1048576,19,FALSE())),"",VLOOKUP($A72,'[1]liste reference'!B$1:S$1048576,19,FALSE())),VLOOKUP($A72,'[1]liste reference'!A$1:S$1048576,19,FALSE())))))</f>
        <v/>
      </c>
      <c r="Q72" s="214" t="str">
        <f aca="false">IF(ISTEXT(H72),"",(B72*$B$7/100)+(C72*$C$7/100))</f>
        <v/>
      </c>
      <c r="R72" s="215" t="str">
        <f aca="false">IF(OR(ISTEXT(H72),Q72=0),"",IF(Q72&lt;0.1,1,IF(Q72&lt;1,2,IF(Q72&lt;10,3,IF(Q72&lt;50,4,IF(Q72&gt;=50,5,""))))))</f>
        <v/>
      </c>
      <c r="S72" s="215" t="n">
        <f aca="false">IF(ISERROR(R72*I72),0,R72*I72)</f>
        <v>0</v>
      </c>
      <c r="T72" s="215" t="n">
        <f aca="false">IF(ISERROR(R72*I72*J72),0,R72*I72*J72)</f>
        <v>0</v>
      </c>
      <c r="U72" s="229" t="n">
        <f aca="false">IF(ISERROR(R72*J72),0,R72*J72)</f>
        <v>0</v>
      </c>
      <c r="V72" s="216" t="n">
        <v>0</v>
      </c>
      <c r="W72" s="217"/>
      <c r="Y72" s="218" t="str">
        <f aca="false">IF(A72="new.cod","NEWCOD",IF(AND((Z72=""),ISTEXT(A72)),A72,IF(Z72="","",INDEX('[1]liste reference'!$A$7:$A$892,Z72))))</f>
        <v/>
      </c>
      <c r="Z72" s="10" t="str">
        <f aca="false">IF(ISERROR(MATCH(A72,'[1]liste reference'!$A$7:$A$892,0)),IF(ISERROR(MATCH(A72,'[1]liste reference'!$B$7:$B$892,0)),"",(MATCH(A72,'[1]liste reference'!$B$7:$B$892,0))),(MATCH(A72,'[1]liste reference'!$A$7:$A$892,0)))</f>
        <v/>
      </c>
      <c r="AA72" s="219"/>
      <c r="AB72" s="220"/>
      <c r="AC72" s="220"/>
      <c r="BC72" s="10" t="str">
        <f aca="false">IF(A72="","",1)</f>
        <v/>
      </c>
    </row>
    <row r="73" customFormat="false" ht="12.75" hidden="true" customHeight="false" outlineLevel="0" collapsed="false">
      <c r="A73" s="221"/>
      <c r="B73" s="222"/>
      <c r="C73" s="223"/>
      <c r="D73" s="224" t="str">
        <f aca="false">IF(ISERROR(VLOOKUP($A73,'[1]liste reference'!$A$7:$D$892,2,0)),IF(ISERROR(VLOOKUP($A73,'[1]liste reference'!$B$7:$D$892,1,0)),"",VLOOKUP($A73,'[1]liste reference'!$B$7:$D$892,1,0)),VLOOKUP($A73,'[1]liste reference'!$A$7:$D$892,2,0))</f>
        <v/>
      </c>
      <c r="E73" s="224" t="n">
        <f aca="false">IF(D73="",0,VLOOKUP(D73,D$22:D57,1,0))</f>
        <v>0</v>
      </c>
      <c r="F73" s="231" t="n">
        <f aca="false">($B73*$B$7+$C73*$C$7)/100</f>
        <v>0</v>
      </c>
      <c r="G73" s="226" t="str">
        <f aca="false">IF(A73="","",IF(ISERROR(VLOOKUP($A73,'[1]liste reference'!$A$7:$P$892,13,0)),IF(ISERROR(VLOOKUP($A73,'[1]liste reference'!$B$7:$P$892,12,0)),"    -",VLOOKUP($A73,'[1]liste reference'!$B$7:$P$892,12,0)),VLOOKUP($A73,'[1]liste reference'!$A$7:$P$892,13,0)))</f>
        <v/>
      </c>
      <c r="H73" s="208" t="str">
        <f aca="false">IF(A73="","x",IF(ISERROR(VLOOKUP($A73,'[1]liste reference'!$A$7:$P$892,14,0)),IF(ISERROR(VLOOKUP($A73,'[1]liste reference'!$B$7:$P$892,13,0)),"x",VLOOKUP($A73,'[1]liste reference'!$B$7:$P$892,13,0)),VLOOKUP($A73,'[1]liste reference'!$A$7:$P$892,14,0)))</f>
        <v>x</v>
      </c>
      <c r="I73" s="227" t="str">
        <f aca="false">IF(ISNUMBER(H73),IF(ISERROR(VLOOKUP($A73,'[1]liste reference'!$A$7:$P$892,3,0)),IF(ISERROR(VLOOKUP($A73,'[1]liste reference'!$B$7:$P$892,2,0)),"",VLOOKUP($A73,'[1]liste reference'!$B$7:$P$892,2,0)),VLOOKUP($A73,'[1]liste reference'!$A$7:$P$892,3,0)),"")</f>
        <v/>
      </c>
      <c r="J73" s="210" t="str">
        <f aca="false">IF(ISNUMBER(H73),IF(ISERROR(VLOOKUP($A73,'[1]liste reference'!$A$7:$P$892,4,0)),IF(ISERROR(VLOOKUP($A73,'[1]liste reference'!$B$7:$P$892,3,0)),"",VLOOKUP($A73,'[1]liste reference'!$B$7:$P$892,3,0)),VLOOKUP($A73,'[1]liste reference'!$A$7:$P$892,4,0)),"")</f>
        <v/>
      </c>
      <c r="K73" s="211" t="str">
        <f aca="false">IF(A73="NEWCOD",IF(AB73="","Remplir le champs 'Nouveau taxa' svp.",$AB73),IF(ISTEXT($E73),"DEJA SAISI !",IF(A73="","",IF(ISERROR(VLOOKUP($A73,'[1]liste reference'!$A$7:$D$892,2,0)),IF(ISERROR(VLOOKUP($A73,'[1]liste reference'!$B$7:$D$892,1,0)),"code non répertorié ou synonyme",VLOOKUP($A73,'[1]liste reference'!$B$7:$D$892,1,0)),VLOOKUP(A73,'[1]liste reference'!$A$7:$D$892,2,0)))))</f>
        <v/>
      </c>
      <c r="L73" s="228"/>
      <c r="M73" s="228"/>
      <c r="N73" s="228"/>
      <c r="O73" s="213" t="str">
        <f aca="false">IF(AA73="Cf.","Cf.","")</f>
        <v/>
      </c>
      <c r="P73" s="213" t="str">
        <f aca="false">IF($A73="NEWCOD",IF($AC73="","No",$AC73),IF(ISTEXT($E73),"DEJA SAISI !",IF($A73="","",IF(ISERROR(VLOOKUP($A73,'[1]liste reference'!A$1:S$1048576,19,FALSE())),IF(ISERROR(VLOOKUP($A73,'[1]liste reference'!B$1:S$1048576,19,FALSE())),"",VLOOKUP($A73,'[1]liste reference'!B$1:S$1048576,19,FALSE())),VLOOKUP($A73,'[1]liste reference'!A$1:S$1048576,19,FALSE())))))</f>
        <v/>
      </c>
      <c r="Q73" s="214" t="str">
        <f aca="false">IF(ISTEXT(H73),"",(B73*$B$7/100)+(C73*$C$7/100))</f>
        <v/>
      </c>
      <c r="R73" s="215" t="str">
        <f aca="false">IF(OR(ISTEXT(H73),Q73=0),"",IF(Q73&lt;0.1,1,IF(Q73&lt;1,2,IF(Q73&lt;10,3,IF(Q73&lt;50,4,IF(Q73&gt;=50,5,""))))))</f>
        <v/>
      </c>
      <c r="S73" s="215" t="n">
        <f aca="false">IF(ISERROR(R73*I73),0,R73*I73)</f>
        <v>0</v>
      </c>
      <c r="T73" s="215" t="n">
        <f aca="false">IF(ISERROR(R73*I73*J73),0,R73*I73*J73)</f>
        <v>0</v>
      </c>
      <c r="U73" s="229" t="n">
        <f aca="false">IF(ISERROR(R73*J73),0,R73*J73)</f>
        <v>0</v>
      </c>
      <c r="V73" s="216" t="n">
        <v>0</v>
      </c>
      <c r="W73" s="217"/>
      <c r="Y73" s="218" t="str">
        <f aca="false">IF(A73="new.cod","NEWCOD",IF(AND((Z73=""),ISTEXT(A73)),A73,IF(Z73="","",INDEX('[1]liste reference'!$A$7:$A$892,Z73))))</f>
        <v/>
      </c>
      <c r="Z73" s="10" t="str">
        <f aca="false">IF(ISERROR(MATCH(A73,'[1]liste reference'!$A$7:$A$892,0)),IF(ISERROR(MATCH(A73,'[1]liste reference'!$B$7:$B$892,0)),"",(MATCH(A73,'[1]liste reference'!$B$7:$B$892,0))),(MATCH(A73,'[1]liste reference'!$A$7:$A$892,0)))</f>
        <v/>
      </c>
      <c r="AA73" s="219"/>
      <c r="AB73" s="220"/>
      <c r="AC73" s="220"/>
      <c r="BC73" s="10" t="str">
        <f aca="false">IF(A73="","",1)</f>
        <v/>
      </c>
    </row>
    <row r="74" customFormat="false" ht="12.75" hidden="true" customHeight="false" outlineLevel="0" collapsed="false">
      <c r="A74" s="221"/>
      <c r="B74" s="222"/>
      <c r="C74" s="223"/>
      <c r="D74" s="224" t="str">
        <f aca="false">IF(ISERROR(VLOOKUP($A74,'[1]liste reference'!$A$7:$D$892,2,0)),IF(ISERROR(VLOOKUP($A74,'[1]liste reference'!$B$7:$D$892,1,0)),"",VLOOKUP($A74,'[1]liste reference'!$B$7:$D$892,1,0)),VLOOKUP($A74,'[1]liste reference'!$A$7:$D$892,2,0))</f>
        <v/>
      </c>
      <c r="E74" s="224" t="n">
        <f aca="false">IF(D74="",0,VLOOKUP(D74,D$22:D58,1,0))</f>
        <v>0</v>
      </c>
      <c r="F74" s="231" t="n">
        <f aca="false">($B74*$B$7+$C74*$C$7)/100</f>
        <v>0</v>
      </c>
      <c r="G74" s="226" t="str">
        <f aca="false">IF(A74="","",IF(ISERROR(VLOOKUP($A74,'[1]liste reference'!$A$7:$P$892,13,0)),IF(ISERROR(VLOOKUP($A74,'[1]liste reference'!$B$7:$P$892,12,0)),"    -",VLOOKUP($A74,'[1]liste reference'!$B$7:$P$892,12,0)),VLOOKUP($A74,'[1]liste reference'!$A$7:$P$892,13,0)))</f>
        <v/>
      </c>
      <c r="H74" s="208" t="str">
        <f aca="false">IF(A74="","x",IF(ISERROR(VLOOKUP($A74,'[1]liste reference'!$A$7:$P$892,14,0)),IF(ISERROR(VLOOKUP($A74,'[1]liste reference'!$B$7:$P$892,13,0)),"x",VLOOKUP($A74,'[1]liste reference'!$B$7:$P$892,13,0)),VLOOKUP($A74,'[1]liste reference'!$A$7:$P$892,14,0)))</f>
        <v>x</v>
      </c>
      <c r="I74" s="227" t="str">
        <f aca="false">IF(ISNUMBER(H74),IF(ISERROR(VLOOKUP($A74,'[1]liste reference'!$A$7:$P$892,3,0)),IF(ISERROR(VLOOKUP($A74,'[1]liste reference'!$B$7:$P$892,2,0)),"",VLOOKUP($A74,'[1]liste reference'!$B$7:$P$892,2,0)),VLOOKUP($A74,'[1]liste reference'!$A$7:$P$892,3,0)),"")</f>
        <v/>
      </c>
      <c r="J74" s="210" t="str">
        <f aca="false">IF(ISNUMBER(H74),IF(ISERROR(VLOOKUP($A74,'[1]liste reference'!$A$7:$P$892,4,0)),IF(ISERROR(VLOOKUP($A74,'[1]liste reference'!$B$7:$P$892,3,0)),"",VLOOKUP($A74,'[1]liste reference'!$B$7:$P$892,3,0)),VLOOKUP($A74,'[1]liste reference'!$A$7:$P$892,4,0)),"")</f>
        <v/>
      </c>
      <c r="K74" s="211" t="str">
        <f aca="false">IF(A74="NEWCOD",IF(AB74="","Remplir le champs 'Nouveau taxa' svp.",$AB74),IF(ISTEXT($E74),"DEJA SAISI !",IF(A74="","",IF(ISERROR(VLOOKUP($A74,'[1]liste reference'!$A$7:$D$892,2,0)),IF(ISERROR(VLOOKUP($A74,'[1]liste reference'!$B$7:$D$892,1,0)),"code non répertorié ou synonyme",VLOOKUP($A74,'[1]liste reference'!$B$7:$D$892,1,0)),VLOOKUP(A74,'[1]liste reference'!$A$7:$D$892,2,0)))))</f>
        <v/>
      </c>
      <c r="L74" s="228"/>
      <c r="M74" s="228"/>
      <c r="N74" s="228"/>
      <c r="O74" s="213" t="str">
        <f aca="false">IF(AA74="Cf.","Cf.","")</f>
        <v/>
      </c>
      <c r="P74" s="213" t="str">
        <f aca="false">IF($A74="NEWCOD",IF($AC74="","No",$AC74),IF(ISTEXT($E74),"DEJA SAISI !",IF($A74="","",IF(ISERROR(VLOOKUP($A74,'[1]liste reference'!A$1:S$1048576,19,FALSE())),IF(ISERROR(VLOOKUP($A74,'[1]liste reference'!B$1:S$1048576,19,FALSE())),"",VLOOKUP($A74,'[1]liste reference'!B$1:S$1048576,19,FALSE())),VLOOKUP($A74,'[1]liste reference'!A$1:S$1048576,19,FALSE())))))</f>
        <v/>
      </c>
      <c r="Q74" s="214" t="str">
        <f aca="false">IF(ISTEXT(H74),"",(B74*$B$7/100)+(C74*$C$7/100))</f>
        <v/>
      </c>
      <c r="R74" s="215" t="str">
        <f aca="false">IF(OR(ISTEXT(H74),Q74=0),"",IF(Q74&lt;0.1,1,IF(Q74&lt;1,2,IF(Q74&lt;10,3,IF(Q74&lt;50,4,IF(Q74&gt;=50,5,""))))))</f>
        <v/>
      </c>
      <c r="S74" s="215" t="n">
        <f aca="false">IF(ISERROR(R74*I74),0,R74*I74)</f>
        <v>0</v>
      </c>
      <c r="T74" s="215" t="n">
        <f aca="false">IF(ISERROR(R74*I74*J74),0,R74*I74*J74)</f>
        <v>0</v>
      </c>
      <c r="U74" s="229" t="n">
        <f aca="false">IF(ISERROR(R74*J74),0,R74*J74)</f>
        <v>0</v>
      </c>
      <c r="V74" s="216" t="n">
        <v>0</v>
      </c>
      <c r="W74" s="217"/>
      <c r="Y74" s="218" t="str">
        <f aca="false">IF(A74="new.cod","NEWCOD",IF(AND((Z74=""),ISTEXT(A74)),A74,IF(Z74="","",INDEX('[1]liste reference'!$A$7:$A$892,Z74))))</f>
        <v/>
      </c>
      <c r="Z74" s="10" t="str">
        <f aca="false">IF(ISERROR(MATCH(A74,'[1]liste reference'!$A$7:$A$892,0)),IF(ISERROR(MATCH(A74,'[1]liste reference'!$B$7:$B$892,0)),"",(MATCH(A74,'[1]liste reference'!$B$7:$B$892,0))),(MATCH(A74,'[1]liste reference'!$A$7:$A$892,0)))</f>
        <v/>
      </c>
      <c r="AA74" s="219"/>
      <c r="AB74" s="220"/>
      <c r="AC74" s="220"/>
      <c r="BC74" s="10" t="str">
        <f aca="false">IF(A74="","",1)</f>
        <v/>
      </c>
    </row>
    <row r="75" customFormat="false" ht="12.75" hidden="true" customHeight="false" outlineLevel="0" collapsed="false">
      <c r="A75" s="221"/>
      <c r="B75" s="222"/>
      <c r="C75" s="223"/>
      <c r="D75" s="224" t="str">
        <f aca="false">IF(ISERROR(VLOOKUP($A75,'[1]liste reference'!$A$7:$D$892,2,0)),IF(ISERROR(VLOOKUP($A75,'[1]liste reference'!$B$7:$D$892,1,0)),"",VLOOKUP($A75,'[1]liste reference'!$B$7:$D$892,1,0)),VLOOKUP($A75,'[1]liste reference'!$A$7:$D$892,2,0))</f>
        <v/>
      </c>
      <c r="E75" s="224" t="n">
        <f aca="false">IF(D75="",0,VLOOKUP(D75,D$22:D59,1,0))</f>
        <v>0</v>
      </c>
      <c r="F75" s="231" t="n">
        <f aca="false">($B75*$B$7+$C75*$C$7)/100</f>
        <v>0</v>
      </c>
      <c r="G75" s="226" t="str">
        <f aca="false">IF(A75="","",IF(ISERROR(VLOOKUP($A75,'[1]liste reference'!$A$7:$P$892,13,0)),IF(ISERROR(VLOOKUP($A75,'[1]liste reference'!$B$7:$P$892,12,0)),"    -",VLOOKUP($A75,'[1]liste reference'!$B$7:$P$892,12,0)),VLOOKUP($A75,'[1]liste reference'!$A$7:$P$892,13,0)))</f>
        <v/>
      </c>
      <c r="H75" s="208" t="str">
        <f aca="false">IF(A75="","x",IF(ISERROR(VLOOKUP($A75,'[1]liste reference'!$A$7:$P$892,14,0)),IF(ISERROR(VLOOKUP($A75,'[1]liste reference'!$B$7:$P$892,13,0)),"x",VLOOKUP($A75,'[1]liste reference'!$B$7:$P$892,13,0)),VLOOKUP($A75,'[1]liste reference'!$A$7:$P$892,14,0)))</f>
        <v>x</v>
      </c>
      <c r="I75" s="227" t="str">
        <f aca="false">IF(ISNUMBER(H75),IF(ISERROR(VLOOKUP($A75,'[1]liste reference'!$A$7:$P$892,3,0)),IF(ISERROR(VLOOKUP($A75,'[1]liste reference'!$B$7:$P$892,2,0)),"",VLOOKUP($A75,'[1]liste reference'!$B$7:$P$892,2,0)),VLOOKUP($A75,'[1]liste reference'!$A$7:$P$892,3,0)),"")</f>
        <v/>
      </c>
      <c r="J75" s="210" t="str">
        <f aca="false">IF(ISNUMBER(H75),IF(ISERROR(VLOOKUP($A75,'[1]liste reference'!$A$7:$P$892,4,0)),IF(ISERROR(VLOOKUP($A75,'[1]liste reference'!$B$7:$P$892,3,0)),"",VLOOKUP($A75,'[1]liste reference'!$B$7:$P$892,3,0)),VLOOKUP($A75,'[1]liste reference'!$A$7:$P$892,4,0)),"")</f>
        <v/>
      </c>
      <c r="K75" s="211" t="str">
        <f aca="false">IF(A75="NEWCOD",IF(AB75="","Remplir le champs 'Nouveau taxa' svp.",$AB75),IF(ISTEXT($E75),"DEJA SAISI !",IF(A75="","",IF(ISERROR(VLOOKUP($A75,'[1]liste reference'!$A$7:$D$892,2,0)),IF(ISERROR(VLOOKUP($A75,'[1]liste reference'!$B$7:$D$892,1,0)),"code non répertorié ou synonyme",VLOOKUP($A75,'[1]liste reference'!$B$7:$D$892,1,0)),VLOOKUP(A75,'[1]liste reference'!$A$7:$D$892,2,0)))))</f>
        <v/>
      </c>
      <c r="L75" s="228"/>
      <c r="M75" s="228"/>
      <c r="N75" s="228"/>
      <c r="O75" s="213" t="str">
        <f aca="false">IF(AA75="Cf.","Cf.","")</f>
        <v/>
      </c>
      <c r="P75" s="213" t="str">
        <f aca="false">IF($A75="NEWCOD",IF($AC75="","No",$AC75),IF(ISTEXT($E75),"DEJA SAISI !",IF($A75="","",IF(ISERROR(VLOOKUP($A75,'[1]liste reference'!A$1:S$1048576,19,FALSE())),IF(ISERROR(VLOOKUP($A75,'[1]liste reference'!B$1:S$1048576,19,FALSE())),"",VLOOKUP($A75,'[1]liste reference'!B$1:S$1048576,19,FALSE())),VLOOKUP($A75,'[1]liste reference'!A$1:S$1048576,19,FALSE())))))</f>
        <v/>
      </c>
      <c r="Q75" s="214" t="str">
        <f aca="false">IF(ISTEXT(H75),"",(B75*$B$7/100)+(C75*$C$7/100))</f>
        <v/>
      </c>
      <c r="R75" s="215" t="str">
        <f aca="false">IF(OR(ISTEXT(H75),Q75=0),"",IF(Q75&lt;0.1,1,IF(Q75&lt;1,2,IF(Q75&lt;10,3,IF(Q75&lt;50,4,IF(Q75&gt;=50,5,""))))))</f>
        <v/>
      </c>
      <c r="S75" s="215" t="n">
        <f aca="false">IF(ISERROR(R75*I75),0,R75*I75)</f>
        <v>0</v>
      </c>
      <c r="T75" s="215" t="n">
        <f aca="false">IF(ISERROR(R75*I75*J75),0,R75*I75*J75)</f>
        <v>0</v>
      </c>
      <c r="U75" s="229" t="n">
        <f aca="false">IF(ISERROR(R75*J75),0,R75*J75)</f>
        <v>0</v>
      </c>
      <c r="V75" s="216" t="n">
        <v>0</v>
      </c>
      <c r="W75" s="217"/>
      <c r="Y75" s="218" t="str">
        <f aca="false">IF(A75="new.cod","NEWCOD",IF(AND((Z75=""),ISTEXT(A75)),A75,IF(Z75="","",INDEX('[1]liste reference'!$A$7:$A$892,Z75))))</f>
        <v/>
      </c>
      <c r="Z75" s="10" t="str">
        <f aca="false">IF(ISERROR(MATCH(A75,'[1]liste reference'!$A$7:$A$892,0)),IF(ISERROR(MATCH(A75,'[1]liste reference'!$B$7:$B$892,0)),"",(MATCH(A75,'[1]liste reference'!$B$7:$B$892,0))),(MATCH(A75,'[1]liste reference'!$A$7:$A$892,0)))</f>
        <v/>
      </c>
      <c r="AA75" s="219"/>
      <c r="AB75" s="220"/>
      <c r="AC75" s="220"/>
      <c r="BC75" s="10" t="str">
        <f aca="false">IF(A75="","",1)</f>
        <v/>
      </c>
    </row>
    <row r="76" customFormat="false" ht="12.75" hidden="true" customHeight="false" outlineLevel="0" collapsed="false">
      <c r="A76" s="221"/>
      <c r="B76" s="222"/>
      <c r="C76" s="223"/>
      <c r="D76" s="224" t="str">
        <f aca="false">IF(ISERROR(VLOOKUP($A76,'[1]liste reference'!$A$7:$D$892,2,0)),IF(ISERROR(VLOOKUP($A76,'[1]liste reference'!$B$7:$D$892,1,0)),"",VLOOKUP($A76,'[1]liste reference'!$B$7:$D$892,1,0)),VLOOKUP($A76,'[1]liste reference'!$A$7:$D$892,2,0))</f>
        <v/>
      </c>
      <c r="E76" s="224" t="n">
        <f aca="false">IF(D76="",0,VLOOKUP(D76,D$22:D59,1,0))</f>
        <v>0</v>
      </c>
      <c r="F76" s="231" t="n">
        <f aca="false">($B76*$B$7+$C76*$C$7)/100</f>
        <v>0</v>
      </c>
      <c r="G76" s="226" t="str">
        <f aca="false">IF(A76="","",IF(ISERROR(VLOOKUP($A76,'[1]liste reference'!$A$7:$P$892,13,0)),IF(ISERROR(VLOOKUP($A76,'[1]liste reference'!$B$7:$P$892,12,0)),"    -",VLOOKUP($A76,'[1]liste reference'!$B$7:$P$892,12,0)),VLOOKUP($A76,'[1]liste reference'!$A$7:$P$892,13,0)))</f>
        <v/>
      </c>
      <c r="H76" s="208" t="str">
        <f aca="false">IF(A76="","x",IF(ISERROR(VLOOKUP($A76,'[1]liste reference'!$A$7:$P$892,14,0)),IF(ISERROR(VLOOKUP($A76,'[1]liste reference'!$B$7:$P$892,13,0)),"x",VLOOKUP($A76,'[1]liste reference'!$B$7:$P$892,13,0)),VLOOKUP($A76,'[1]liste reference'!$A$7:$P$892,14,0)))</f>
        <v>x</v>
      </c>
      <c r="I76" s="227" t="str">
        <f aca="false">IF(ISNUMBER(H76),IF(ISERROR(VLOOKUP($A76,'[1]liste reference'!$A$7:$P$892,3,0)),IF(ISERROR(VLOOKUP($A76,'[1]liste reference'!$B$7:$P$892,2,0)),"",VLOOKUP($A76,'[1]liste reference'!$B$7:$P$892,2,0)),VLOOKUP($A76,'[1]liste reference'!$A$7:$P$892,3,0)),"")</f>
        <v/>
      </c>
      <c r="J76" s="210" t="str">
        <f aca="false">IF(ISNUMBER(H76),IF(ISERROR(VLOOKUP($A76,'[1]liste reference'!$A$7:$P$892,4,0)),IF(ISERROR(VLOOKUP($A76,'[1]liste reference'!$B$7:$P$892,3,0)),"",VLOOKUP($A76,'[1]liste reference'!$B$7:$P$892,3,0)),VLOOKUP($A76,'[1]liste reference'!$A$7:$P$892,4,0)),"")</f>
        <v/>
      </c>
      <c r="K76" s="211" t="str">
        <f aca="false">IF(A76="NEWCOD",IF(AB76="","Remplir le champs 'Nouveau taxa' svp.",$AB76),IF(ISTEXT($E76),"DEJA SAISI !",IF(A76="","",IF(ISERROR(VLOOKUP($A76,'[1]liste reference'!$A$7:$D$892,2,0)),IF(ISERROR(VLOOKUP($A76,'[1]liste reference'!$B$7:$D$892,1,0)),"code non répertorié ou synonyme",VLOOKUP($A76,'[1]liste reference'!$B$7:$D$892,1,0)),VLOOKUP(A76,'[1]liste reference'!$A$7:$D$892,2,0)))))</f>
        <v/>
      </c>
      <c r="L76" s="228"/>
      <c r="M76" s="228"/>
      <c r="N76" s="228"/>
      <c r="O76" s="213" t="str">
        <f aca="false">IF(AA76="Cf.","Cf.","")</f>
        <v/>
      </c>
      <c r="P76" s="213" t="str">
        <f aca="false">IF($A76="NEWCOD",IF($AC76="","No",$AC76),IF(ISTEXT($E76),"DEJA SAISI !",IF($A76="","",IF(ISERROR(VLOOKUP($A76,'[1]liste reference'!A$1:S$1048576,19,FALSE())),IF(ISERROR(VLOOKUP($A76,'[1]liste reference'!B$1:S$1048576,19,FALSE())),"",VLOOKUP($A76,'[1]liste reference'!B$1:S$1048576,19,FALSE())),VLOOKUP($A76,'[1]liste reference'!A$1:S$1048576,19,FALSE())))))</f>
        <v/>
      </c>
      <c r="Q76" s="214" t="str">
        <f aca="false">IF(ISTEXT(H76),"",(B76*$B$7/100)+(C76*$C$7/100))</f>
        <v/>
      </c>
      <c r="R76" s="215" t="str">
        <f aca="false">IF(OR(ISTEXT(H76),Q76=0),"",IF(Q76&lt;0.1,1,IF(Q76&lt;1,2,IF(Q76&lt;10,3,IF(Q76&lt;50,4,IF(Q76&gt;=50,5,""))))))</f>
        <v/>
      </c>
      <c r="S76" s="215" t="n">
        <f aca="false">IF(ISERROR(R76*I76),0,R76*I76)</f>
        <v>0</v>
      </c>
      <c r="T76" s="215" t="n">
        <f aca="false">IF(ISERROR(R76*I76*J76),0,R76*I76*J76)</f>
        <v>0</v>
      </c>
      <c r="U76" s="229" t="n">
        <f aca="false">IF(ISERROR(R76*J76),0,R76*J76)</f>
        <v>0</v>
      </c>
      <c r="V76" s="216" t="n">
        <v>0</v>
      </c>
      <c r="W76" s="217"/>
      <c r="Y76" s="218" t="str">
        <f aca="false">IF(A76="new.cod","NEWCOD",IF(AND((Z76=""),ISTEXT(A76)),A76,IF(Z76="","",INDEX('[1]liste reference'!$A$7:$A$892,Z76))))</f>
        <v/>
      </c>
      <c r="Z76" s="10" t="str">
        <f aca="false">IF(ISERROR(MATCH(A76,'[1]liste reference'!$A$7:$A$892,0)),IF(ISERROR(MATCH(A76,'[1]liste reference'!$B$7:$B$892,0)),"",(MATCH(A76,'[1]liste reference'!$B$7:$B$892,0))),(MATCH(A76,'[1]liste reference'!$A$7:$A$892,0)))</f>
        <v/>
      </c>
      <c r="AA76" s="219"/>
      <c r="AB76" s="220"/>
      <c r="AC76" s="220"/>
      <c r="BC76" s="10" t="str">
        <f aca="false">IF(A76="","",1)</f>
        <v/>
      </c>
    </row>
    <row r="77" customFormat="false" ht="12.75" hidden="true" customHeight="false" outlineLevel="0" collapsed="false">
      <c r="A77" s="221"/>
      <c r="B77" s="222"/>
      <c r="C77" s="223"/>
      <c r="D77" s="224" t="str">
        <f aca="false">IF(ISERROR(VLOOKUP($A77,'[1]liste reference'!$A$7:$D$892,2,0)),IF(ISERROR(VLOOKUP($A77,'[1]liste reference'!$B$7:$D$892,1,0)),"",VLOOKUP($A77,'[1]liste reference'!$B$7:$D$892,1,0)),VLOOKUP($A77,'[1]liste reference'!$A$7:$D$892,2,0))</f>
        <v/>
      </c>
      <c r="E77" s="224" t="n">
        <f aca="false">IF(D77="",0,VLOOKUP(D77,D$22:D75,1,0))</f>
        <v>0</v>
      </c>
      <c r="F77" s="231" t="n">
        <f aca="false">($B77*$B$7+$C77*$C$7)/100</f>
        <v>0</v>
      </c>
      <c r="G77" s="226" t="str">
        <f aca="false">IF(A77="","",IF(ISERROR(VLOOKUP($A77,'[1]liste reference'!$A$7:$P$892,13,0)),IF(ISERROR(VLOOKUP($A77,'[1]liste reference'!$B$7:$P$892,12,0)),"    -",VLOOKUP($A77,'[1]liste reference'!$B$7:$P$892,12,0)),VLOOKUP($A77,'[1]liste reference'!$A$7:$P$892,13,0)))</f>
        <v/>
      </c>
      <c r="H77" s="208" t="str">
        <f aca="false">IF(A77="","x",IF(ISERROR(VLOOKUP($A77,'[1]liste reference'!$A$7:$P$892,14,0)),IF(ISERROR(VLOOKUP($A77,'[1]liste reference'!$B$7:$P$892,13,0)),"x",VLOOKUP($A77,'[1]liste reference'!$B$7:$P$892,13,0)),VLOOKUP($A77,'[1]liste reference'!$A$7:$P$892,14,0)))</f>
        <v>x</v>
      </c>
      <c r="I77" s="227" t="str">
        <f aca="false">IF(ISNUMBER(H77),IF(ISERROR(VLOOKUP($A77,'[1]liste reference'!$A$7:$P$892,3,0)),IF(ISERROR(VLOOKUP($A77,'[1]liste reference'!$B$7:$P$892,2,0)),"",VLOOKUP($A77,'[1]liste reference'!$B$7:$P$892,2,0)),VLOOKUP($A77,'[1]liste reference'!$A$7:$P$892,3,0)),"")</f>
        <v/>
      </c>
      <c r="J77" s="210" t="str">
        <f aca="false">IF(ISNUMBER(H77),IF(ISERROR(VLOOKUP($A77,'[1]liste reference'!$A$7:$P$892,4,0)),IF(ISERROR(VLOOKUP($A77,'[1]liste reference'!$B$7:$P$892,3,0)),"",VLOOKUP($A77,'[1]liste reference'!$B$7:$P$892,3,0)),VLOOKUP($A77,'[1]liste reference'!$A$7:$P$892,4,0)),"")</f>
        <v/>
      </c>
      <c r="K77" s="211" t="str">
        <f aca="false">IF(A77="NEWCOD",IF(AB77="","Remplir le champs 'Nouveau taxa' svp.",$AB77),IF(ISTEXT($E77),"DEJA SAISI !",IF(A77="","",IF(ISERROR(VLOOKUP($A77,'[1]liste reference'!$A$7:$D$892,2,0)),IF(ISERROR(VLOOKUP($A77,'[1]liste reference'!$B$7:$D$892,1,0)),"code non répertorié ou synonyme",VLOOKUP($A77,'[1]liste reference'!$B$7:$D$892,1,0)),VLOOKUP(A77,'[1]liste reference'!$A$7:$D$892,2,0)))))</f>
        <v/>
      </c>
      <c r="L77" s="228"/>
      <c r="M77" s="228"/>
      <c r="N77" s="228"/>
      <c r="O77" s="213" t="str">
        <f aca="false">IF(AA77="Cf.","Cf.","")</f>
        <v/>
      </c>
      <c r="P77" s="213" t="str">
        <f aca="false">IF($A77="NEWCOD",IF($AC77="","No",$AC77),IF(ISTEXT($E77),"DEJA SAISI !",IF($A77="","",IF(ISERROR(VLOOKUP($A77,'[1]liste reference'!A$1:S$1048576,19,FALSE())),IF(ISERROR(VLOOKUP($A77,'[1]liste reference'!B$1:S$1048576,19,FALSE())),"",VLOOKUP($A77,'[1]liste reference'!B$1:S$1048576,19,FALSE())),VLOOKUP($A77,'[1]liste reference'!A$1:S$1048576,19,FALSE())))))</f>
        <v/>
      </c>
      <c r="Q77" s="214" t="str">
        <f aca="false">IF(ISTEXT(H77),"",(B77*$B$7/100)+(C77*$C$7/100))</f>
        <v/>
      </c>
      <c r="R77" s="215" t="str">
        <f aca="false">IF(OR(ISTEXT(H77),Q77=0),"",IF(Q77&lt;0.1,1,IF(Q77&lt;1,2,IF(Q77&lt;10,3,IF(Q77&lt;50,4,IF(Q77&gt;=50,5,""))))))</f>
        <v/>
      </c>
      <c r="S77" s="215" t="n">
        <f aca="false">IF(ISERROR(R77*I77),0,R77*I77)</f>
        <v>0</v>
      </c>
      <c r="T77" s="215" t="n">
        <f aca="false">IF(ISERROR(R77*I77*J77),0,R77*I77*J77)</f>
        <v>0</v>
      </c>
      <c r="U77" s="229" t="n">
        <f aca="false">IF(ISERROR(R77*J77),0,R77*J77)</f>
        <v>0</v>
      </c>
      <c r="V77" s="216" t="n">
        <v>0</v>
      </c>
      <c r="W77" s="217"/>
      <c r="Y77" s="218" t="str">
        <f aca="false">IF(A77="new.cod","NEWCOD",IF(AND((Z77=""),ISTEXT(A77)),A77,IF(Z77="","",INDEX('[1]liste reference'!$A$7:$A$892,Z77))))</f>
        <v/>
      </c>
      <c r="Z77" s="10" t="str">
        <f aca="false">IF(ISERROR(MATCH(A77,'[1]liste reference'!$A$7:$A$892,0)),IF(ISERROR(MATCH(A77,'[1]liste reference'!$B$7:$B$892,0)),"",(MATCH(A77,'[1]liste reference'!$B$7:$B$892,0))),(MATCH(A77,'[1]liste reference'!$A$7:$A$892,0)))</f>
        <v/>
      </c>
      <c r="AA77" s="219"/>
      <c r="AB77" s="220"/>
      <c r="AC77" s="220"/>
      <c r="BC77" s="10" t="str">
        <f aca="false">IF(A77="","",1)</f>
        <v/>
      </c>
    </row>
    <row r="78" customFormat="false" ht="12.75" hidden="true" customHeight="false" outlineLevel="0" collapsed="false">
      <c r="A78" s="221"/>
      <c r="B78" s="222"/>
      <c r="C78" s="223"/>
      <c r="D78" s="224" t="str">
        <f aca="false">IF(ISERROR(VLOOKUP($A78,'[1]liste reference'!$A$7:$D$892,2,0)),IF(ISERROR(VLOOKUP($A78,'[1]liste reference'!$B$7:$D$892,1,0)),"",VLOOKUP($A78,'[1]liste reference'!$B$7:$D$892,1,0)),VLOOKUP($A78,'[1]liste reference'!$A$7:$D$892,2,0))</f>
        <v/>
      </c>
      <c r="E78" s="224" t="n">
        <f aca="false">IF(D78="",0,VLOOKUP(D78,D$22:D75,1,0))</f>
        <v>0</v>
      </c>
      <c r="F78" s="231" t="n">
        <f aca="false">($B78*$B$7+$C78*$C$7)/100</f>
        <v>0</v>
      </c>
      <c r="G78" s="226" t="str">
        <f aca="false">IF(A78="","",IF(ISERROR(VLOOKUP($A78,'[1]liste reference'!$A$7:$P$892,13,0)),IF(ISERROR(VLOOKUP($A78,'[1]liste reference'!$B$7:$P$892,12,0)),"    -",VLOOKUP($A78,'[1]liste reference'!$B$7:$P$892,12,0)),VLOOKUP($A78,'[1]liste reference'!$A$7:$P$892,13,0)))</f>
        <v/>
      </c>
      <c r="H78" s="208" t="str">
        <f aca="false">IF(A78="","x",IF(ISERROR(VLOOKUP($A78,'[1]liste reference'!$A$7:$P$892,14,0)),IF(ISERROR(VLOOKUP($A78,'[1]liste reference'!$B$7:$P$892,13,0)),"x",VLOOKUP($A78,'[1]liste reference'!$B$7:$P$892,13,0)),VLOOKUP($A78,'[1]liste reference'!$A$7:$P$892,14,0)))</f>
        <v>x</v>
      </c>
      <c r="I78" s="227" t="str">
        <f aca="false">IF(ISNUMBER(H78),IF(ISERROR(VLOOKUP($A78,'[1]liste reference'!$A$7:$P$892,3,0)),IF(ISERROR(VLOOKUP($A78,'[1]liste reference'!$B$7:$P$892,2,0)),"",VLOOKUP($A78,'[1]liste reference'!$B$7:$P$892,2,0)),VLOOKUP($A78,'[1]liste reference'!$A$7:$P$892,3,0)),"")</f>
        <v/>
      </c>
      <c r="J78" s="210" t="str">
        <f aca="false">IF(ISNUMBER(H78),IF(ISERROR(VLOOKUP($A78,'[1]liste reference'!$A$7:$P$892,4,0)),IF(ISERROR(VLOOKUP($A78,'[1]liste reference'!$B$7:$P$892,3,0)),"",VLOOKUP($A78,'[1]liste reference'!$B$7:$P$892,3,0)),VLOOKUP($A78,'[1]liste reference'!$A$7:$P$892,4,0)),"")</f>
        <v/>
      </c>
      <c r="K78" s="211" t="str">
        <f aca="false">IF(A78="NEWCOD",IF(AB78="","Remplir le champs 'Nouveau taxa' svp.",$AB78),IF(ISTEXT($E78),"DEJA SAISI !",IF(A78="","",IF(ISERROR(VLOOKUP($A78,'[1]liste reference'!$A$7:$D$892,2,0)),IF(ISERROR(VLOOKUP($A78,'[1]liste reference'!$B$7:$D$892,1,0)),"code non répertorié ou synonyme",VLOOKUP($A78,'[1]liste reference'!$B$7:$D$892,1,0)),VLOOKUP(A78,'[1]liste reference'!$A$7:$D$892,2,0)))))</f>
        <v/>
      </c>
      <c r="L78" s="228"/>
      <c r="M78" s="228"/>
      <c r="N78" s="228"/>
      <c r="O78" s="213" t="str">
        <f aca="false">IF(AA78="Cf.","Cf.","")</f>
        <v/>
      </c>
      <c r="P78" s="213" t="str">
        <f aca="false">IF($A78="NEWCOD",IF($AC78="","No",$AC78),IF(ISTEXT($E78),"DEJA SAISI !",IF($A78="","",IF(ISERROR(VLOOKUP($A78,'[1]liste reference'!A$1:S$1048576,19,FALSE())),IF(ISERROR(VLOOKUP($A78,'[1]liste reference'!B$1:S$1048576,19,FALSE())),"",VLOOKUP($A78,'[1]liste reference'!B$1:S$1048576,19,FALSE())),VLOOKUP($A78,'[1]liste reference'!A$1:S$1048576,19,FALSE())))))</f>
        <v/>
      </c>
      <c r="Q78" s="214" t="str">
        <f aca="false">IF(ISTEXT(H78),"",(B78*$B$7/100)+(C78*$C$7/100))</f>
        <v/>
      </c>
      <c r="R78" s="215" t="str">
        <f aca="false">IF(OR(ISTEXT(H78),Q78=0),"",IF(Q78&lt;0.1,1,IF(Q78&lt;1,2,IF(Q78&lt;10,3,IF(Q78&lt;50,4,IF(Q78&gt;=50,5,""))))))</f>
        <v/>
      </c>
      <c r="S78" s="215" t="n">
        <f aca="false">IF(ISERROR(R78*I78),0,R78*I78)</f>
        <v>0</v>
      </c>
      <c r="T78" s="215" t="n">
        <f aca="false">IF(ISERROR(R78*I78*J78),0,R78*I78*J78)</f>
        <v>0</v>
      </c>
      <c r="U78" s="229" t="n">
        <f aca="false">IF(ISERROR(R78*J78),0,R78*J78)</f>
        <v>0</v>
      </c>
      <c r="V78" s="216" t="n">
        <v>0</v>
      </c>
      <c r="W78" s="217"/>
      <c r="Y78" s="218" t="str">
        <f aca="false">IF(A78="new.cod","NEWCOD",IF(AND((Z78=""),ISTEXT(A78)),A78,IF(Z78="","",INDEX('[1]liste reference'!$A$7:$A$892,Z78))))</f>
        <v/>
      </c>
      <c r="Z78" s="10" t="str">
        <f aca="false">IF(ISERROR(MATCH(A78,'[1]liste reference'!$A$7:$A$892,0)),IF(ISERROR(MATCH(A78,'[1]liste reference'!$B$7:$B$892,0)),"",(MATCH(A78,'[1]liste reference'!$B$7:$B$892,0))),(MATCH(A78,'[1]liste reference'!$A$7:$A$892,0)))</f>
        <v/>
      </c>
      <c r="AA78" s="219"/>
      <c r="AB78" s="220"/>
      <c r="AC78" s="220"/>
      <c r="BC78" s="10" t="str">
        <f aca="false">IF(A78="","",1)</f>
        <v/>
      </c>
    </row>
    <row r="79" customFormat="false" ht="12.75" hidden="true" customHeight="false" outlineLevel="0" collapsed="false">
      <c r="A79" s="221"/>
      <c r="B79" s="222"/>
      <c r="C79" s="223"/>
      <c r="D79" s="224" t="str">
        <f aca="false">IF(ISERROR(VLOOKUP($A79,'[1]liste reference'!$A$7:$D$892,2,0)),IF(ISERROR(VLOOKUP($A79,'[1]liste reference'!$B$7:$D$892,1,0)),"",VLOOKUP($A79,'[1]liste reference'!$B$7:$D$892,1,0)),VLOOKUP($A79,'[1]liste reference'!$A$7:$D$892,2,0))</f>
        <v/>
      </c>
      <c r="E79" s="224" t="n">
        <f aca="false">IF(D79="",0,VLOOKUP(D79,D$22:D75,1,0))</f>
        <v>0</v>
      </c>
      <c r="F79" s="231" t="n">
        <f aca="false">($B79*$B$7+$C79*$C$7)/100</f>
        <v>0</v>
      </c>
      <c r="G79" s="226" t="str">
        <f aca="false">IF(A79="","",IF(ISERROR(VLOOKUP($A79,'[1]liste reference'!$A$7:$P$892,13,0)),IF(ISERROR(VLOOKUP($A79,'[1]liste reference'!$B$7:$P$892,12,0)),"    -",VLOOKUP($A79,'[1]liste reference'!$B$7:$P$892,12,0)),VLOOKUP($A79,'[1]liste reference'!$A$7:$P$892,13,0)))</f>
        <v/>
      </c>
      <c r="H79" s="208" t="str">
        <f aca="false">IF(A79="","x",IF(ISERROR(VLOOKUP($A79,'[1]liste reference'!$A$7:$P$892,14,0)),IF(ISERROR(VLOOKUP($A79,'[1]liste reference'!$B$7:$P$892,13,0)),"x",VLOOKUP($A79,'[1]liste reference'!$B$7:$P$892,13,0)),VLOOKUP($A79,'[1]liste reference'!$A$7:$P$892,14,0)))</f>
        <v>x</v>
      </c>
      <c r="I79" s="227" t="str">
        <f aca="false">IF(ISNUMBER(H79),IF(ISERROR(VLOOKUP($A79,'[1]liste reference'!$A$7:$P$892,3,0)),IF(ISERROR(VLOOKUP($A79,'[1]liste reference'!$B$7:$P$892,2,0)),"",VLOOKUP($A79,'[1]liste reference'!$B$7:$P$892,2,0)),VLOOKUP($A79,'[1]liste reference'!$A$7:$P$892,3,0)),"")</f>
        <v/>
      </c>
      <c r="J79" s="210" t="str">
        <f aca="false">IF(ISNUMBER(H79),IF(ISERROR(VLOOKUP($A79,'[1]liste reference'!$A$7:$P$892,4,0)),IF(ISERROR(VLOOKUP($A79,'[1]liste reference'!$B$7:$P$892,3,0)),"",VLOOKUP($A79,'[1]liste reference'!$B$7:$P$892,3,0)),VLOOKUP($A79,'[1]liste reference'!$A$7:$P$892,4,0)),"")</f>
        <v/>
      </c>
      <c r="K79" s="211" t="str">
        <f aca="false">IF(A79="NEWCOD",IF(AB79="","Remplir le champs 'Nouveau taxa' svp.",$AB79),IF(ISTEXT($E79),"DEJA SAISI !",IF(A79="","",IF(ISERROR(VLOOKUP($A79,'[1]liste reference'!$A$7:$D$892,2,0)),IF(ISERROR(VLOOKUP($A79,'[1]liste reference'!$B$7:$D$892,1,0)),"code non répertorié ou synonyme",VLOOKUP($A79,'[1]liste reference'!$B$7:$D$892,1,0)),VLOOKUP(A79,'[1]liste reference'!$A$7:$D$892,2,0)))))</f>
        <v/>
      </c>
      <c r="L79" s="228"/>
      <c r="M79" s="228"/>
      <c r="N79" s="228"/>
      <c r="O79" s="213" t="str">
        <f aca="false">IF(AA79="Cf.","Cf.","")</f>
        <v/>
      </c>
      <c r="P79" s="213" t="str">
        <f aca="false">IF($A79="NEWCOD",IF($AC79="","No",$AC79),IF(ISTEXT($E79),"DEJA SAISI !",IF($A79="","",IF(ISERROR(VLOOKUP($A79,'[1]liste reference'!A$1:S$1048576,19,FALSE())),IF(ISERROR(VLOOKUP($A79,'[1]liste reference'!B$1:S$1048576,19,FALSE())),"",VLOOKUP($A79,'[1]liste reference'!B$1:S$1048576,19,FALSE())),VLOOKUP($A79,'[1]liste reference'!A$1:S$1048576,19,FALSE())))))</f>
        <v/>
      </c>
      <c r="Q79" s="214" t="str">
        <f aca="false">IF(ISTEXT(H79),"",(B79*$B$7/100)+(C79*$C$7/100))</f>
        <v/>
      </c>
      <c r="R79" s="215" t="str">
        <f aca="false">IF(OR(ISTEXT(H79),Q79=0),"",IF(Q79&lt;0.1,1,IF(Q79&lt;1,2,IF(Q79&lt;10,3,IF(Q79&lt;50,4,IF(Q79&gt;=50,5,""))))))</f>
        <v/>
      </c>
      <c r="S79" s="215" t="n">
        <f aca="false">IF(ISERROR(R79*I79),0,R79*I79)</f>
        <v>0</v>
      </c>
      <c r="T79" s="215" t="n">
        <f aca="false">IF(ISERROR(R79*I79*J79),0,R79*I79*J79)</f>
        <v>0</v>
      </c>
      <c r="U79" s="229" t="n">
        <f aca="false">IF(ISERROR(R79*J79),0,R79*J79)</f>
        <v>0</v>
      </c>
      <c r="V79" s="216" t="n">
        <v>0</v>
      </c>
      <c r="W79" s="217"/>
      <c r="Y79" s="218" t="str">
        <f aca="false">IF(A79="new.cod","NEWCOD",IF(AND((Z79=""),ISTEXT(A79)),A79,IF(Z79="","",INDEX('[1]liste reference'!$A$7:$A$892,Z79))))</f>
        <v/>
      </c>
      <c r="Z79" s="10" t="str">
        <f aca="false">IF(ISERROR(MATCH(A79,'[1]liste reference'!$A$7:$A$892,0)),IF(ISERROR(MATCH(A79,'[1]liste reference'!$B$7:$B$892,0)),"",(MATCH(A79,'[1]liste reference'!$B$7:$B$892,0))),(MATCH(A79,'[1]liste reference'!$A$7:$A$892,0)))</f>
        <v/>
      </c>
      <c r="AA79" s="219"/>
      <c r="AB79" s="220"/>
      <c r="AC79" s="220"/>
      <c r="BC79" s="10" t="str">
        <f aca="false">IF(A79="","",1)</f>
        <v/>
      </c>
    </row>
    <row r="80" customFormat="false" ht="12.75" hidden="true" customHeight="false" outlineLevel="0" collapsed="false">
      <c r="A80" s="221"/>
      <c r="B80" s="222"/>
      <c r="C80" s="223"/>
      <c r="D80" s="224" t="str">
        <f aca="false">IF(ISERROR(VLOOKUP($A80,'[1]liste reference'!$A$7:$D$892,2,0)),IF(ISERROR(VLOOKUP($A80,'[1]liste reference'!$B$7:$D$892,1,0)),"",VLOOKUP($A80,'[1]liste reference'!$B$7:$D$892,1,0)),VLOOKUP($A80,'[1]liste reference'!$A$7:$D$892,2,0))</f>
        <v/>
      </c>
      <c r="E80" s="224" t="n">
        <f aca="false">IF(D80="",0,VLOOKUP(D80,D$22:D79,1,0))</f>
        <v>0</v>
      </c>
      <c r="F80" s="231" t="n">
        <f aca="false">($B80*$B$7+$C80*$C$7)/100</f>
        <v>0</v>
      </c>
      <c r="G80" s="226" t="str">
        <f aca="false">IF(A80="","",IF(ISERROR(VLOOKUP($A80,'[1]liste reference'!$A$7:$P$892,13,0)),IF(ISERROR(VLOOKUP($A80,'[1]liste reference'!$B$7:$P$892,12,0)),"    -",VLOOKUP($A80,'[1]liste reference'!$B$7:$P$892,12,0)),VLOOKUP($A80,'[1]liste reference'!$A$7:$P$892,13,0)))</f>
        <v/>
      </c>
      <c r="H80" s="208" t="str">
        <f aca="false">IF(A80="","x",IF(ISERROR(VLOOKUP($A80,'[1]liste reference'!$A$7:$P$892,14,0)),IF(ISERROR(VLOOKUP($A80,'[1]liste reference'!$B$7:$P$892,13,0)),"x",VLOOKUP($A80,'[1]liste reference'!$B$7:$P$892,13,0)),VLOOKUP($A80,'[1]liste reference'!$A$7:$P$892,14,0)))</f>
        <v>x</v>
      </c>
      <c r="I80" s="227" t="str">
        <f aca="false">IF(ISNUMBER(H80),IF(ISERROR(VLOOKUP($A80,'[1]liste reference'!$A$7:$P$892,3,0)),IF(ISERROR(VLOOKUP($A80,'[1]liste reference'!$B$7:$P$892,2,0)),"",VLOOKUP($A80,'[1]liste reference'!$B$7:$P$892,2,0)),VLOOKUP($A80,'[1]liste reference'!$A$7:$P$892,3,0)),"")</f>
        <v/>
      </c>
      <c r="J80" s="210" t="str">
        <f aca="false">IF(ISNUMBER(H80),IF(ISERROR(VLOOKUP($A80,'[1]liste reference'!$A$7:$P$892,4,0)),IF(ISERROR(VLOOKUP($A80,'[1]liste reference'!$B$7:$P$892,3,0)),"",VLOOKUP($A80,'[1]liste reference'!$B$7:$P$892,3,0)),VLOOKUP($A80,'[1]liste reference'!$A$7:$P$892,4,0)),"")</f>
        <v/>
      </c>
      <c r="K80" s="211" t="str">
        <f aca="false">IF(A80="NEWCOD",IF(AB80="","Remplir le champs 'Nouveau taxa' svp.",$AB80),IF(ISTEXT($E80),"DEJA SAISI !",IF(A80="","",IF(ISERROR(VLOOKUP($A80,'[1]liste reference'!$A$7:$D$892,2,0)),IF(ISERROR(VLOOKUP($A80,'[1]liste reference'!$B$7:$D$892,1,0)),"code non répertorié ou synonyme",VLOOKUP($A80,'[1]liste reference'!$B$7:$D$892,1,0)),VLOOKUP(A80,'[1]liste reference'!$A$7:$D$892,2,0)))))</f>
        <v/>
      </c>
      <c r="L80" s="228"/>
      <c r="M80" s="228"/>
      <c r="N80" s="228"/>
      <c r="O80" s="213" t="str">
        <f aca="false">IF(AA80="Cf.","Cf.","")</f>
        <v/>
      </c>
      <c r="P80" s="213" t="str">
        <f aca="false">IF($A80="NEWCOD",IF($AC80="","No",$AC80),IF(ISTEXT($E80),"DEJA SAISI !",IF($A80="","",IF(ISERROR(VLOOKUP($A80,'[1]liste reference'!A$1:S$1048576,19,FALSE())),IF(ISERROR(VLOOKUP($A80,'[1]liste reference'!B$1:S$1048576,19,FALSE())),"",VLOOKUP($A80,'[1]liste reference'!B$1:S$1048576,19,FALSE())),VLOOKUP($A80,'[1]liste reference'!A$1:S$1048576,19,FALSE())))))</f>
        <v/>
      </c>
      <c r="Q80" s="214" t="str">
        <f aca="false">IF(ISTEXT(H80),"",(B80*$B$7/100)+(C80*$C$7/100))</f>
        <v/>
      </c>
      <c r="R80" s="215" t="str">
        <f aca="false">IF(OR(ISTEXT(H80),Q80=0),"",IF(Q80&lt;0.1,1,IF(Q80&lt;1,2,IF(Q80&lt;10,3,IF(Q80&lt;50,4,IF(Q80&gt;=50,5,""))))))</f>
        <v/>
      </c>
      <c r="S80" s="215" t="n">
        <f aca="false">IF(ISERROR(R80*I80),0,R80*I80)</f>
        <v>0</v>
      </c>
      <c r="T80" s="215" t="n">
        <f aca="false">IF(ISERROR(R80*I80*J80),0,R80*I80*J80)</f>
        <v>0</v>
      </c>
      <c r="U80" s="229" t="n">
        <f aca="false">IF(ISERROR(R80*J80),0,R80*J80)</f>
        <v>0</v>
      </c>
      <c r="V80" s="216" t="n">
        <v>0</v>
      </c>
      <c r="W80" s="217"/>
      <c r="Y80" s="218" t="str">
        <f aca="false">IF(A80="new.cod","NEWCOD",IF(AND((Z80=""),ISTEXT(A80)),A80,IF(Z80="","",INDEX('[1]liste reference'!$A$7:$A$892,Z80))))</f>
        <v/>
      </c>
      <c r="Z80" s="10" t="str">
        <f aca="false">IF(ISERROR(MATCH(A80,'[1]liste reference'!$A$7:$A$892,0)),IF(ISERROR(MATCH(A80,'[1]liste reference'!$B$7:$B$892,0)),"",(MATCH(A80,'[1]liste reference'!$B$7:$B$892,0))),(MATCH(A80,'[1]liste reference'!$A$7:$A$892,0)))</f>
        <v/>
      </c>
      <c r="AA80" s="219"/>
      <c r="AB80" s="220"/>
      <c r="AC80" s="220"/>
      <c r="BC80" s="10" t="str">
        <f aca="false">IF(A80="","",1)</f>
        <v/>
      </c>
    </row>
    <row r="81" customFormat="false" ht="12.75" hidden="true" customHeight="false" outlineLevel="0" collapsed="false">
      <c r="A81" s="221"/>
      <c r="B81" s="222"/>
      <c r="C81" s="223"/>
      <c r="D81" s="224" t="str">
        <f aca="false">IF(ISERROR(VLOOKUP($A81,'[1]liste reference'!$A$7:$D$892,2,0)),IF(ISERROR(VLOOKUP($A81,'[1]liste reference'!$B$7:$D$892,1,0)),"",VLOOKUP($A81,'[1]liste reference'!$B$7:$D$892,1,0)),VLOOKUP($A81,'[1]liste reference'!$A$7:$D$892,2,0))</f>
        <v/>
      </c>
      <c r="E81" s="224" t="n">
        <f aca="false">IF(D81="",0,VLOOKUP(D81,D$21:D80,1,0))</f>
        <v>0</v>
      </c>
      <c r="F81" s="231" t="n">
        <f aca="false">($B81*$B$7+$C81*$C$7)/100</f>
        <v>0</v>
      </c>
      <c r="G81" s="226" t="str">
        <f aca="false">IF(A81="","",IF(ISERROR(VLOOKUP($A81,'[1]liste reference'!$A$7:$P$892,13,0)),IF(ISERROR(VLOOKUP($A81,'[1]liste reference'!$B$7:$P$892,12,0)),"    -",VLOOKUP($A81,'[1]liste reference'!$B$7:$P$892,12,0)),VLOOKUP($A81,'[1]liste reference'!$A$7:$P$892,13,0)))</f>
        <v/>
      </c>
      <c r="H81" s="208" t="str">
        <f aca="false">IF(A81="","x",IF(ISERROR(VLOOKUP($A81,'[1]liste reference'!$A$7:$P$892,14,0)),IF(ISERROR(VLOOKUP($A81,'[1]liste reference'!$B$7:$P$892,13,0)),"x",VLOOKUP($A81,'[1]liste reference'!$B$7:$P$892,13,0)),VLOOKUP($A81,'[1]liste reference'!$A$7:$P$892,14,0)))</f>
        <v>x</v>
      </c>
      <c r="I81" s="227" t="str">
        <f aca="false">IF(ISNUMBER(H81),IF(ISERROR(VLOOKUP($A81,'[1]liste reference'!$A$7:$P$892,3,0)),IF(ISERROR(VLOOKUP($A81,'[1]liste reference'!$B$7:$P$892,2,0)),"",VLOOKUP($A81,'[1]liste reference'!$B$7:$P$892,2,0)),VLOOKUP($A81,'[1]liste reference'!$A$7:$P$892,3,0)),"")</f>
        <v/>
      </c>
      <c r="J81" s="210" t="str">
        <f aca="false">IF(ISNUMBER(H81),IF(ISERROR(VLOOKUP($A81,'[1]liste reference'!$A$7:$P$892,4,0)),IF(ISERROR(VLOOKUP($A81,'[1]liste reference'!$B$7:$P$892,3,0)),"",VLOOKUP($A81,'[1]liste reference'!$B$7:$P$892,3,0)),VLOOKUP($A81,'[1]liste reference'!$A$7:$P$892,4,0)),"")</f>
        <v/>
      </c>
      <c r="K81" s="211" t="str">
        <f aca="false">IF(A81="NEWCOD",IF(AB81="","Remplir le champs 'Nouveau taxa' svp.",$AB81),IF(ISTEXT($E81),"DEJA SAISI !",IF(A81="","",IF(ISERROR(VLOOKUP($A81,'[1]liste reference'!$A$7:$D$892,2,0)),IF(ISERROR(VLOOKUP($A81,'[1]liste reference'!$B$7:$D$892,1,0)),"code non répertorié ou synonyme",VLOOKUP($A81,'[1]liste reference'!$B$7:$D$892,1,0)),VLOOKUP(A81,'[1]liste reference'!$A$7:$D$892,2,0)))))</f>
        <v/>
      </c>
      <c r="L81" s="233"/>
      <c r="M81" s="233"/>
      <c r="N81" s="233"/>
      <c r="O81" s="213" t="str">
        <f aca="false">IF(AA81="Cf.","Cf.","")</f>
        <v/>
      </c>
      <c r="P81" s="213" t="str">
        <f aca="false">IF($A81="NEWCOD",IF($AC81="","No",$AC81),IF(ISTEXT($E81),"DEJA SAISI !",IF($A81="","",IF(ISERROR(VLOOKUP($A81,'[1]liste reference'!A$1:S$1048576,19,FALSE())),IF(ISERROR(VLOOKUP($A81,'[1]liste reference'!B$1:S$1048576,19,FALSE())),"",VLOOKUP($A81,'[1]liste reference'!B$1:S$1048576,19,FALSE())),VLOOKUP($A81,'[1]liste reference'!A$1:S$1048576,19,FALSE())))))</f>
        <v/>
      </c>
      <c r="Q81" s="214" t="str">
        <f aca="false">IF(ISTEXT(H81),"",(B81*$B$7/100)+(C81*$C$7/100))</f>
        <v/>
      </c>
      <c r="R81" s="215" t="str">
        <f aca="false">IF(OR(ISTEXT(H81),Q81=0),"",IF(Q81&lt;0.1,1,IF(Q81&lt;1,2,IF(Q81&lt;10,3,IF(Q81&lt;50,4,IF(Q81&gt;=50,5,""))))))</f>
        <v/>
      </c>
      <c r="S81" s="215" t="n">
        <f aca="false">IF(ISERROR(R81*I81),0,R81*I81)</f>
        <v>0</v>
      </c>
      <c r="T81" s="215" t="n">
        <f aca="false">IF(ISERROR(R81*I81*J81),0,R81*I81*J81)</f>
        <v>0</v>
      </c>
      <c r="U81" s="229" t="n">
        <f aca="false">IF(ISERROR(R81*J81),0,R81*J81)</f>
        <v>0</v>
      </c>
      <c r="V81" s="216" t="n">
        <v>0</v>
      </c>
      <c r="W81" s="217"/>
      <c r="X81" s="235"/>
      <c r="Y81" s="218" t="str">
        <f aca="false">IF(A81="new.cod","NEWCOD",IF(AND((Z81=""),ISTEXT(A81)),A81,IF(Z81="","",INDEX('[1]liste reference'!$A$7:$A$892,Z81))))</f>
        <v/>
      </c>
      <c r="Z81" s="10" t="str">
        <f aca="false">IF(ISERROR(MATCH(A81,'[1]liste reference'!$A$7:$A$892,0)),IF(ISERROR(MATCH(A81,'[1]liste reference'!$B$7:$B$892,0)),"",(MATCH(A81,'[1]liste reference'!$B$7:$B$892,0))),(MATCH(A81,'[1]liste reference'!$A$7:$A$892,0)))</f>
        <v/>
      </c>
      <c r="AA81" s="219"/>
      <c r="AB81" s="220"/>
      <c r="AC81" s="220"/>
      <c r="BC81" s="10" t="str">
        <f aca="false">IF(A81="","",1)</f>
        <v/>
      </c>
    </row>
    <row r="82" customFormat="false" ht="12.75" hidden="true" customHeight="false" outlineLevel="0" collapsed="false">
      <c r="A82" s="236"/>
      <c r="B82" s="237"/>
      <c r="C82" s="238"/>
      <c r="D82" s="239" t="str">
        <f aca="false">IF(ISERROR(VLOOKUP($A82,'[1]liste reference'!$A$7:$D$892,2,0)),IF(ISERROR(VLOOKUP($A82,'[1]liste reference'!$B$7:$D$892,1,0)),"",VLOOKUP($A82,'[1]liste reference'!$B$7:$D$892,1,0)),VLOOKUP($A82,'[1]liste reference'!$A$7:$D$892,2,0))</f>
        <v/>
      </c>
      <c r="E82" s="239" t="n">
        <f aca="false">IF(D82="",0,VLOOKUP(D82,D$20:D80,1,0))</f>
        <v>0</v>
      </c>
      <c r="F82" s="240" t="n">
        <f aca="false">($B82*$B$7+$C82*$C$7)/100</f>
        <v>0</v>
      </c>
      <c r="G82" s="241" t="str">
        <f aca="false">IF(A82="","",IF(ISERROR(VLOOKUP($A82,'[1]liste reference'!$A$7:$P$892,13,0)),IF(ISERROR(VLOOKUP($A82,'[1]liste reference'!$B$7:$P$892,12,0)),"    -",VLOOKUP($A82,'[1]liste reference'!$B$7:$P$892,12,0)),VLOOKUP($A82,'[1]liste reference'!$A$7:$P$892,13,0)))</f>
        <v/>
      </c>
      <c r="H82" s="208" t="str">
        <f aca="false">IF(A82="","x",IF(ISERROR(VLOOKUP($A82,'[1]liste reference'!$A$7:$P$892,14,0)),IF(ISERROR(VLOOKUP($A82,'[1]liste reference'!$B$7:$P$892,13,0)),"x",VLOOKUP($A82,'[1]liste reference'!$B$7:$P$892,13,0)),VLOOKUP($A82,'[1]liste reference'!$A$7:$P$892,14,0)))</f>
        <v>x</v>
      </c>
      <c r="I82" s="242" t="str">
        <f aca="false">IF(ISNUMBER(H82),IF(ISERROR(VLOOKUP($A82,'[1]liste reference'!$A$7:$P$892,3,0)),IF(ISERROR(VLOOKUP($A82,'[1]liste reference'!$B$7:$P$892,2,0)),"",VLOOKUP($A82,'[1]liste reference'!$B$7:$P$892,2,0)),VLOOKUP($A82,'[1]liste reference'!$A$7:$P$892,3,0)),"")</f>
        <v/>
      </c>
      <c r="J82" s="242" t="str">
        <f aca="false">IF(ISNUMBER(H82),IF(ISERROR(VLOOKUP($A82,'[1]liste reference'!$A$7:$P$892,4,0)),IF(ISERROR(VLOOKUP($A82,'[1]liste reference'!$B$7:$P$892,3,0)),"",VLOOKUP($A82,'[1]liste reference'!$B$7:$P$892,3,0)),VLOOKUP($A82,'[1]liste reference'!$A$7:$P$892,4,0)),"")</f>
        <v/>
      </c>
      <c r="K82" s="211" t="str">
        <f aca="false">IF(A82="NEWCOD",IF(AB82="","Remplir le champs 'Nouveau taxa' svp.",$AB82),IF(ISTEXT($E82),"DEJA SAISI !",IF(A82="","",IF(ISERROR(VLOOKUP($A82,'[1]liste reference'!$A$7:$D$892,2,0)),IF(ISERROR(VLOOKUP($A82,'[1]liste reference'!$B$7:$D$892,1,0)),"code non répertorié ou synonyme",VLOOKUP($A82,'[1]liste reference'!$B$7:$D$892,1,0)),VLOOKUP(A82,'[1]liste reference'!$A$7:$D$892,2,0)))))</f>
        <v/>
      </c>
      <c r="L82" s="243"/>
      <c r="M82" s="243"/>
      <c r="N82" s="243"/>
      <c r="O82" s="213" t="str">
        <f aca="false">IF(AA82="Cf.","Cf.","")</f>
        <v/>
      </c>
      <c r="P82" s="244" t="str">
        <f aca="false">IF($A82="NEWCOD",IF($AC82="","No",$AC82),IF(ISTEXT($E82),"DEJA SAISI !",IF($A82="","",IF(ISERROR(VLOOKUP($A82,'[1]liste reference'!A$1:S$1048576,19,FALSE())),IF(ISERROR(VLOOKUP($A82,'[1]liste reference'!B$1:S$1048576,19,FALSE())),"",VLOOKUP($A82,'[1]liste reference'!B$1:S$1048576,19,FALSE())),VLOOKUP($A82,'[1]liste reference'!A$1:S$1048576,19,FALSE())))))</f>
        <v/>
      </c>
      <c r="Q82" s="214" t="str">
        <f aca="false">IF(ISTEXT(H82),"",(B82*$B$7/100)+(C82*$C$7/100))</f>
        <v/>
      </c>
      <c r="R82" s="215" t="str">
        <f aca="false">IF(OR(ISTEXT(H82),Q82=0),"",IF(Q82&lt;0.1,1,IF(Q82&lt;1,2,IF(Q82&lt;10,3,IF(Q82&lt;50,4,IF(Q82&gt;=50,5,""))))))</f>
        <v/>
      </c>
      <c r="S82" s="215" t="n">
        <f aca="false">IF(ISERROR(R82*I82),0,R82*I82)</f>
        <v>0</v>
      </c>
      <c r="T82" s="215" t="n">
        <f aca="false">IF(ISERROR(R82*I82*J82),0,R82*I82*J82)</f>
        <v>0</v>
      </c>
      <c r="U82" s="229" t="n">
        <f aca="false">IF(ISERROR(R82*J82),0,R82*J82)</f>
        <v>0</v>
      </c>
      <c r="V82" s="216" t="n">
        <v>0</v>
      </c>
      <c r="W82" s="245"/>
      <c r="X82" s="246"/>
      <c r="Y82" s="218" t="str">
        <f aca="false">IF(A82="new.cod","NEWCOD",IF(AND((Z82=""),ISTEXT(A82)),A82,IF(Z82="","",INDEX('[1]liste reference'!$A$7:$A$892,Z82))))</f>
        <v/>
      </c>
      <c r="Z82" s="10" t="str">
        <f aca="false">IF(ISERROR(MATCH(A82,'[1]liste reference'!$A$7:$A$892,0)),IF(ISERROR(MATCH(A82,'[1]liste reference'!$B$7:$B$892,0)),"",(MATCH(A82,'[1]liste reference'!$B$7:$B$892,0))),(MATCH(A82,'[1]liste reference'!$A$7:$A$892,0)))</f>
        <v/>
      </c>
      <c r="AA82" s="219"/>
      <c r="AB82" s="220"/>
      <c r="AC82" s="220"/>
      <c r="BC82" s="10" t="str">
        <f aca="false">IF(A82="","",1)</f>
        <v/>
      </c>
    </row>
    <row r="83" customFormat="false" ht="15" hidden="true" customHeight="false" outlineLevel="0" collapsed="false">
      <c r="A83" s="247" t="s">
        <v>96</v>
      </c>
      <c r="B83" s="156"/>
      <c r="C83" s="156"/>
      <c r="D83" s="156"/>
      <c r="E83" s="156"/>
      <c r="F83" s="156"/>
      <c r="G83" s="156"/>
      <c r="H83" s="156"/>
      <c r="I83" s="156"/>
      <c r="J83" s="156"/>
      <c r="K83" s="156"/>
      <c r="L83" s="156"/>
      <c r="M83" s="215"/>
      <c r="N83" s="215"/>
      <c r="O83" s="248"/>
      <c r="P83" s="248"/>
      <c r="Q83" s="248"/>
      <c r="R83" s="248"/>
      <c r="S83" s="248"/>
      <c r="T83" s="10"/>
      <c r="U83" s="10"/>
      <c r="V83" s="248"/>
      <c r="W83" s="248"/>
      <c r="X83" s="248"/>
      <c r="Y83" s="249"/>
      <c r="Z83" s="249"/>
      <c r="AA83" s="249"/>
      <c r="AB83" s="250"/>
      <c r="AC83" s="250"/>
      <c r="AD83" s="250"/>
    </row>
    <row r="84" customFormat="false" ht="12.75" hidden="true" customHeight="false" outlineLevel="0" collapsed="false">
      <c r="A84" s="251" t="str">
        <f aca="false">A3</f>
        <v>Drome</v>
      </c>
      <c r="B84" s="252" t="str">
        <f aca="false">C3</f>
        <v>Drome a Charens</v>
      </c>
      <c r="C84" s="253" t="n">
        <f aca="false">A4</f>
        <v>41080</v>
      </c>
      <c r="D84" s="254" t="n">
        <f aca="false">IF(ISERROR(SUM($T$23:$T$82)/SUM($U$23:$U$82)),"",SUM($T$23:$T$82)/SUM($U$23:$U$82))</f>
        <v>12.9230769230769</v>
      </c>
      <c r="E84" s="255" t="n">
        <f aca="false">N13</f>
        <v>15</v>
      </c>
      <c r="F84" s="252" t="n">
        <f aca="false">N14</f>
        <v>6</v>
      </c>
      <c r="G84" s="252" t="n">
        <f aca="false">N15</f>
        <v>0</v>
      </c>
      <c r="H84" s="252" t="n">
        <f aca="false">N16</f>
        <v>5</v>
      </c>
      <c r="I84" s="252" t="n">
        <f aca="false">N17</f>
        <v>1</v>
      </c>
      <c r="J84" s="256" t="n">
        <f aca="false">N8</f>
        <v>12.5</v>
      </c>
      <c r="K84" s="254" t="n">
        <f aca="false">N9</f>
        <v>4.46094160463909</v>
      </c>
      <c r="L84" s="255" t="n">
        <f aca="false">N10</f>
        <v>6</v>
      </c>
      <c r="M84" s="255" t="n">
        <f aca="false">N11</f>
        <v>18</v>
      </c>
      <c r="N84" s="254" t="n">
        <f aca="false">O8</f>
        <v>2.16666666666667</v>
      </c>
      <c r="O84" s="254" t="n">
        <f aca="false">O9</f>
        <v>0.408248290463863</v>
      </c>
      <c r="P84" s="255" t="n">
        <f aca="false">O10</f>
        <v>2</v>
      </c>
      <c r="Q84" s="255" t="n">
        <f aca="false">O11</f>
        <v>3</v>
      </c>
      <c r="R84" s="255" t="n">
        <f aca="false">F21</f>
        <v>0.1425</v>
      </c>
      <c r="S84" s="255" t="n">
        <f aca="false">K11</f>
        <v>0</v>
      </c>
      <c r="T84" s="255" t="n">
        <f aca="false">K12</f>
        <v>4</v>
      </c>
      <c r="U84" s="255" t="n">
        <f aca="false">K13</f>
        <v>1</v>
      </c>
      <c r="V84" s="257" t="n">
        <f aca="false">K14</f>
        <v>0</v>
      </c>
      <c r="W84" s="258" t="n">
        <f aca="false">K15</f>
        <v>4</v>
      </c>
      <c r="Z84" s="259"/>
      <c r="AA84" s="259"/>
      <c r="AB84" s="250"/>
      <c r="AC84" s="250"/>
      <c r="AD84" s="250"/>
    </row>
    <row r="85" customFormat="false" ht="12.75" hidden="true" customHeight="false" outlineLevel="0" collapsed="false">
      <c r="P85" s="10"/>
      <c r="Q85" s="10"/>
      <c r="R85" s="10"/>
      <c r="S85" s="10"/>
      <c r="T85" s="10"/>
      <c r="U85" s="10"/>
      <c r="V85" s="10"/>
    </row>
    <row r="86" customFormat="false" ht="12.75" hidden="true" customHeight="false" outlineLevel="0" collapsed="false">
      <c r="P86" s="10"/>
      <c r="Q86" s="260" t="s">
        <v>97</v>
      </c>
      <c r="R86" s="10"/>
      <c r="S86" s="216"/>
      <c r="T86" s="10"/>
      <c r="U86" s="10"/>
      <c r="V86" s="10"/>
    </row>
    <row r="87" customFormat="false" ht="12.75" hidden="true" customHeight="false" outlineLevel="0" collapsed="false">
      <c r="P87" s="10"/>
      <c r="Q87" s="10" t="s">
        <v>98</v>
      </c>
      <c r="R87" s="10"/>
      <c r="S87" s="216" t="n">
        <f aca="false">VLOOKUP(MAX($S$23:$S$82),($S$23:$U$82),1,0)</f>
        <v>18</v>
      </c>
      <c r="T87" s="10"/>
      <c r="U87" s="10"/>
      <c r="V87" s="10"/>
    </row>
    <row r="88" customFormat="false" ht="12.75" hidden="true" customHeight="false" outlineLevel="0" collapsed="false">
      <c r="P88" s="10"/>
      <c r="Q88" s="10" t="s">
        <v>99</v>
      </c>
      <c r="R88" s="10"/>
      <c r="S88" s="216" t="n">
        <f aca="false">VLOOKUP((S87),($S$23:$U$82),2,0)</f>
        <v>54</v>
      </c>
      <c r="T88" s="10"/>
      <c r="U88" s="10"/>
      <c r="V88" s="10"/>
    </row>
    <row r="89" customFormat="false" ht="12.75" hidden="false" customHeight="false" outlineLevel="0" collapsed="false">
      <c r="Q89" s="10" t="s">
        <v>100</v>
      </c>
      <c r="R89" s="10"/>
      <c r="S89" s="216" t="n">
        <f aca="false">VLOOKUP((S87),($S$23:$U$82),3,0)</f>
        <v>3</v>
      </c>
      <c r="T89" s="10"/>
    </row>
    <row r="90" customFormat="false" ht="12.75" hidden="false" customHeight="false" outlineLevel="0" collapsed="false">
      <c r="Q90" s="10" t="s">
        <v>101</v>
      </c>
      <c r="R90" s="10"/>
      <c r="S90" s="261" t="n">
        <f aca="false">IF(ISERROR(SUM($T$23:$T$82)/SUM($U$23:$U$82)),"",(SUM($T$23:$T$82)-S88)/(SUM($U$23:$U$82)-S89))</f>
        <v>11.4</v>
      </c>
      <c r="T90" s="10"/>
    </row>
    <row r="91" customFormat="false" ht="12.75" hidden="false" customHeight="false" outlineLevel="0" collapsed="false">
      <c r="Q91" s="215" t="s">
        <v>102</v>
      </c>
      <c r="R91" s="215"/>
      <c r="S91" s="215" t="str">
        <f aca="false">INDEX('[1]liste reference'!$A$7:$A$892,$T$91)</f>
        <v>CRAFIL</v>
      </c>
      <c r="T91" s="10" t="n">
        <f aca="false">IF(ISERROR(MATCH($S$93,'[1]liste reference'!$A$7:$A$892,0)),MATCH($S$93,'[1]liste reference'!$B$7:$B$892,0),(MATCH($S$93,'[1]liste reference'!$A$7:$A$892,0)))</f>
        <v>193</v>
      </c>
      <c r="U91" s="250"/>
    </row>
    <row r="92" customFormat="false" ht="12.75" hidden="false" customHeight="false" outlineLevel="0" collapsed="false">
      <c r="Q92" s="10" t="s">
        <v>103</v>
      </c>
      <c r="R92" s="10"/>
      <c r="S92" s="10" t="n">
        <f aca="false">MATCH(S87,$S$23:$S$82,0)</f>
        <v>5</v>
      </c>
      <c r="T92" s="10"/>
    </row>
    <row r="93" customFormat="false" ht="12.75" hidden="false" customHeight="false" outlineLevel="0" collapsed="false">
      <c r="Q93" s="215" t="s">
        <v>104</v>
      </c>
      <c r="R93" s="10"/>
      <c r="S93" s="215" t="str">
        <f aca="false">INDEX($A$23:$A$82,$S$92)</f>
        <v>CRAFIL</v>
      </c>
      <c r="T93" s="10"/>
    </row>
    <row r="94" customFormat="false" ht="12.75" hidden="false" customHeight="false" outlineLevel="0" collapsed="false">
      <c r="S94" s="250"/>
    </row>
  </sheetData>
  <sheetProtection sheet="true" password="c39f" objects="true" scenarios="true"/>
  <mergeCells count="11">
    <mergeCell ref="N6:O6"/>
    <mergeCell ref="A8:C8"/>
    <mergeCell ref="I11:J11"/>
    <mergeCell ref="I12:J12"/>
    <mergeCell ref="I13:J13"/>
    <mergeCell ref="I14:J14"/>
    <mergeCell ref="I15:J15"/>
    <mergeCell ref="I17:J17"/>
    <mergeCell ref="I18:J18"/>
    <mergeCell ref="K22:O22"/>
    <mergeCell ref="Y83:Z83"/>
  </mergeCells>
  <conditionalFormatting sqref="A23:A82">
    <cfRule type="expression" priority="2" aboveAverage="0" equalAverage="0" bottom="0" percent="0" rank="0" text="" dxfId="0">
      <formula>ISTEXT($E23)</formula>
    </cfRule>
  </conditionalFormatting>
  <conditionalFormatting sqref="H23:J82">
    <cfRule type="cellIs" priority="3" operator="equal" aboveAverage="0" equalAverage="0" bottom="0" percent="0" rank="0" text="" dxfId="1">
      <formula>"x"</formula>
    </cfRule>
  </conditionalFormatting>
  <conditionalFormatting sqref="W23:X23">
    <cfRule type="cellIs" priority="4" operator="equal" aboveAverage="0" equalAverage="0" bottom="0" percent="0" rank="0" text="" dxfId="2">
      <formula>"DEJA SAISI !"</formula>
    </cfRule>
    <cfRule type="cellIs" priority="5" operator="equal" aboveAverage="0" equalAverage="0" bottom="0" percent="0" rank="0" text="" dxfId="3">
      <formula>"non répertorié"</formula>
    </cfRule>
    <cfRule type="expression" priority="6" aboveAverage="0" equalAverage="0" bottom="0" percent="0" rank="0" text="" dxfId="4">
      <formula>AND(ISTEXT($G$23),ISBLANK($I$23))</formula>
    </cfRule>
  </conditionalFormatting>
  <conditionalFormatting sqref="L27:O82 K23:K82 O23:O26">
    <cfRule type="cellIs" priority="7" operator="equal" aboveAverage="0" equalAverage="0" bottom="0" percent="0" rank="0" text="" dxfId="5">
      <formula>"code non répertorié ou synonyme"</formula>
    </cfRule>
    <cfRule type="expression" priority="8" aboveAverage="0" equalAverage="0" bottom="0" percent="0" rank="0" text="" dxfId="6">
      <formula>AND($I27="",$J27="")</formula>
    </cfRule>
    <cfRule type="cellIs" priority="9" operator="equal" aboveAverage="0" equalAverage="0" bottom="0" percent="0" rank="0" text="" dxfId="7">
      <formula>"DEJA SAISI !"</formula>
    </cfRule>
  </conditionalFormatting>
  <conditionalFormatting sqref="A2">
    <cfRule type="cellIs" priority="10" operator="between" aboveAverage="0" equalAverage="0" bottom="0" percent="0" rank="0" text="" dxfId="8">
      <formula>"(organisme)"</formula>
      <formula>"(organisme)"</formula>
    </cfRule>
    <cfRule type="cellIs" priority="11" operator="notBetween" aboveAverage="0" equalAverage="0" bottom="0" percent="0" rank="0" text="" dxfId="9">
      <formula>"(organisme)"</formula>
      <formula>"(organisme)"</formula>
    </cfRule>
  </conditionalFormatting>
  <conditionalFormatting sqref="A3">
    <cfRule type="cellIs" priority="12" operator="between" aboveAverage="0" equalAverage="0" bottom="0" percent="0" rank="0" text="" dxfId="10">
      <formula>"(cours d'eau)"</formula>
      <formula>"(cours d'eau)"</formula>
    </cfRule>
    <cfRule type="cellIs" priority="13" operator="notBetween" aboveAverage="0" equalAverage="0" bottom="0" percent="0" rank="0" text="" dxfId="11">
      <formula>"(cours d'eau)"</formula>
      <formula>"(cours d'eau)"</formula>
    </cfRule>
  </conditionalFormatting>
  <conditionalFormatting sqref="A4">
    <cfRule type="cellIs" priority="14" operator="between" aboveAverage="0" equalAverage="0" bottom="0" percent="0" rank="0" text="" dxfId="12">
      <formula>"(Date)"</formula>
      <formula>"(Date)"</formula>
    </cfRule>
    <cfRule type="cellIs" priority="15" operator="notBetween" aboveAverage="0" equalAverage="0" bottom="0" percent="0" rank="0" text="" dxfId="13">
      <formula>"(Date)"</formula>
      <formula>"(Date)"</formula>
    </cfRule>
  </conditionalFormatting>
  <conditionalFormatting sqref="C2">
    <cfRule type="cellIs" priority="16" operator="between" aboveAverage="0" equalAverage="0" bottom="0" percent="0" rank="0" text="" dxfId="14">
      <formula>"(Opérateurs)"</formula>
      <formula>"(Opérateurs)"</formula>
    </cfRule>
    <cfRule type="cellIs" priority="17" operator="notBetween" aboveAverage="0" equalAverage="0" bottom="0" percent="0" rank="0" text="" dxfId="15">
      <formula>"(Opérateurs)"</formula>
      <formula>"(Opérateurs)"</formula>
    </cfRule>
  </conditionalFormatting>
  <conditionalFormatting sqref="C3">
    <cfRule type="cellIs" priority="18" operator="between" aboveAverage="0" equalAverage="0" bottom="0" percent="0" rank="0" text="" dxfId="16">
      <formula>"(Nom de la station)"</formula>
      <formula>"(Nom de la station)"</formula>
    </cfRule>
    <cfRule type="cellIs" priority="19" operator="notBetween" aboveAverage="0" equalAverage="0" bottom="0" percent="0" rank="0" text="" dxfId="17">
      <formula>"(Nom de la station)"</formula>
      <formula>"(Nom de la station)"</formula>
    </cfRule>
  </conditionalFormatting>
  <conditionalFormatting sqref="K3">
    <cfRule type="cellIs" priority="20" operator="between" aboveAverage="0" equalAverage="0" bottom="0" percent="0" rank="0" text="" dxfId="18">
      <formula>"(Code station)"</formula>
      <formula>"(Code station)"</formula>
    </cfRule>
    <cfRule type="cellIs" priority="21" operator="notBetween" aboveAverage="0" equalAverage="0" bottom="0" percent="0" rank="0" text="" dxfId="19">
      <formula>"(Code station)"</formula>
      <formula>"(Code station)"</formula>
    </cfRule>
  </conditionalFormatting>
  <conditionalFormatting sqref="M3">
    <cfRule type="cellIs" priority="22" operator="between" aboveAverage="0" equalAverage="0" bottom="0" percent="0" rank="0" text="" dxfId="20">
      <formula>"(Dossier, type réseau)"</formula>
      <formula>"(Dossier, type réseau)"</formula>
    </cfRule>
    <cfRule type="cellIs" priority="23" operator="notBetween" aboveAverage="0" equalAverage="0" bottom="0" percent="0" rank="0" text="" dxfId="21">
      <formula>"(Dossier, type réseau)"</formula>
      <formula>"(Dossier, type réseau)"</formula>
    </cfRule>
  </conditionalFormatting>
  <conditionalFormatting sqref="K23:K82">
    <cfRule type="cellIs" priority="24" operator="equal" aboveAverage="0" equalAverage="0" bottom="0" percent="0" rank="0" text="" dxfId="22">
      <formula>"Remplir le champs 'Nouveau taxa' svp."</formula>
    </cfRule>
  </conditionalFormatting>
  <conditionalFormatting sqref="P23:P82">
    <cfRule type="cellIs" priority="25" operator="equal" aboveAverage="0" equalAverage="0" bottom="0" percent="0" rank="0" text="" dxfId="23">
      <formula>"code non répertorié ou synonyme"</formula>
    </cfRule>
    <cfRule type="expression" priority="26" aboveAverage="0" equalAverage="0" bottom="0" percent="0" rank="0" text="" dxfId="24">
      <formula>AND($I23="",$J23="")</formula>
    </cfRule>
    <cfRule type="cellIs" priority="27" operator="equal" aboveAverage="0" equalAverage="0" bottom="0" percent="0" rank="0" text="" dxfId="25">
      <formula>"DEJA SAISI !"</formula>
    </cfRule>
  </conditionalFormatting>
  <dataValidations count="5">
    <dataValidation allowBlank="true" error="saisir un nombre compris entre 0 et 100 %" errorStyle="stop" operator="between" showDropDown="false" showErrorMessage="false" showInputMessage="false" sqref="E18 D23:D82" type="none">
      <formula1>0</formula1>
      <formula2>0</formula2>
    </dataValidation>
    <dataValidation allowBlank="true" error="saisir un nombre entier compris entre 0 et 100 %" errorStyle="stop" operator="between" showDropDown="false" showErrorMessage="false" showInputMessage="false" sqref="E20" type="none">
      <formula1>0</formula1>
      <formula2>0</formula2>
    </dataValidation>
    <dataValidation allowBlank="true" error="saisir un nombre compris entre 0 et 100 %" errorStyle="stop" operator="between" showDropDown="false" showErrorMessage="true" showInputMessage="false" sqref="G23:G82" type="none">
      <formula1>0</formula1>
      <formula2>0</formula2>
    </dataValidation>
    <dataValidation allowBlank="true" error="saisir un nombre entier compris entre 0 et 100 %" errorStyle="stop" operator="between" showDropDown="false" showErrorMessage="true" showInputMessage="false" sqref="B7:E7 H7:J7 H9:J9 H10:I10 H11:H18 B20:D20 G20:J20" type="whole">
      <formula1>0</formula1>
      <formula2>100</formula2>
    </dataValidation>
    <dataValidation allowBlank="true" error="saisir un nombre compris entre 0 et 100 %" errorStyle="stop" operator="between" showDropDown="false" showErrorMessage="true" showInputMessage="false" sqref="B9:E17 B18:D18 B23:C42" type="decimal">
      <formula1>0</formula1>
      <formula2>100</formula2>
    </dataValidation>
  </dataValidations>
  <printOptions headings="false" gridLines="false" gridLinesSet="true" horizontalCentered="true" verticalCentered="false"/>
  <pageMargins left="0.315277777777778" right="0.157638888888889" top="0.157638888888889" bottom="0.550694444444445" header="0.511811023622047" footer="0.35416666666666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&amp;L&amp;8&amp;F - &amp;A / &amp;D</oddFooter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LibreOffice/24.2.5.2$Linux_X86_64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2014-03-28T16:21:16Z</dcterms:created>
  <dc:creator>Laurent Bourgoin</dc:creator>
  <dc:description/>
  <dc:language>fr-FR</dc:language>
  <cp:lastModifiedBy>Laurent Bourgoin</cp:lastModifiedBy>
  <dcterms:modified xsi:type="dcterms:W3CDTF">2014-03-28T16:22:54Z</dcterms:modified>
  <cp:revision>0</cp:revision>
  <dc:subject/>
  <dc:title/>
</cp:coreProperties>
</file>