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<sst xmlns="http://schemas.openxmlformats.org/spreadsheetml/2006/main" count="160" uniqueCount="95">
  <si>
    <t xml:space="preserve">Relevés floristiques aquatiques - IBMR</t>
  </si>
  <si>
    <t xml:space="preserve">modèle Irstea-GIS</t>
  </si>
  <si>
    <t xml:space="preserve">SAGE ENVIRONNEMENT</t>
  </si>
  <si>
    <t xml:space="preserve">LBOURGOIN M SCHNEIDER</t>
  </si>
  <si>
    <t xml:space="preserve">DROME</t>
  </si>
  <si>
    <t xml:space="preserve">DROME A LIVRON SUR DROME</t>
  </si>
  <si>
    <t xml:space="preserve">06109100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</si>
  <si>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</si>
  <si>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</si>
  <si>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</si>
  <si>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</si>
  <si>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</si>
  <si>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</si>
  <si>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</si>
  <si>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</si>
  <si>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</si>
  <si>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DIASPX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</si>
  <si>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</si>
  <si>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</si>
  <si>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</si>
  <si>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</si>
  <si>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</si>
  <si>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</si>
  <si>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</si>
  <si>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</si>
  <si>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</si>
  <si>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</si>
  <si>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</si>
  <si>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</si>
  <si>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</si>
  <si>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</si>
  <si>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</si>
  <si>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</si>
  <si>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</si>
  <si>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</si>
  <si>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</si>
  <si>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</si>
  <si>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</si>
  <si>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</si>
  <si>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</si>
  <si>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</si>
  <si>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</si>
  <si>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</si>
  <si>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</si>
  <si>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</si>
  <si>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</si>
  <si>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</si>
  <si>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</si>
  <si>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</si>
  <si>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</si>
  <si>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</si>
  <si>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</si>
  <si>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</si>
  <si>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</si>
  <si>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</si>
  <si>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</si>
  <si>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</si>
  <si>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</si>
  <si>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</si>
  <si>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</si>
  <si>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</si>
  <si>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</si>
  <si>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</si>
  <si>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</si>
  <si>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</si>
  <si>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</si>
  <si>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</si>
  <si>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</si>
  <si>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</si>
  <si>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</si>
  <si>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</si>
  <si>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</si>
  <si>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</si>
  <si>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</si>
  <si>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</si>
  <si>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</si>
  <si>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</si>
  <si>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</si>
  <si>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</si>
  <si>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</si>
  <si>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</si>
  <si>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</si>
  <si>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PHOSPX</t>
  </si>
  <si>
    <t xml:space="preserve">SPISPX</t>
  </si>
  <si>
    <t xml:space="preserve">STISPX</t>
  </si>
  <si>
    <t xml:space="preserve">newcod</t>
  </si>
  <si>
    <t xml:space="preserve">Autres diatomées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</si>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</sst>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DROLI_09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</v>
      </c>
      <c r="N5" s="51"/>
      <c r="O5" s="52" t="s">
        <v>16</v>
      </c>
      <c r="P5" s="53" t="n">
        <v>10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90</v>
      </c>
      <c r="C7" s="69" t="n">
        <v>10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10.8</v>
      </c>
      <c r="P8" s="83" t="n">
        <f aca="false">IF(ISERROR(AVERAGE(K23:K82)),"  ",AVERAGE(K23:K82))</f>
        <v>1.6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66.02</v>
      </c>
      <c r="C9" s="86" t="n">
        <v>95</v>
      </c>
      <c r="D9" s="87"/>
      <c r="E9" s="87"/>
      <c r="F9" s="88" t="n">
        <f aca="false">($B9*$B$7+$C9*$C$7)/100</f>
        <v>68.918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2.63818119165458</v>
      </c>
      <c r="P9" s="83" t="n">
        <f aca="false">IF(ISERROR(STDEVP(K23:K82)),"  ",STDEVP(K23:K82))</f>
        <v>0.489897948556636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13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66.02</v>
      </c>
      <c r="C12" s="111" t="n">
        <v>95</v>
      </c>
      <c r="D12" s="87"/>
      <c r="E12" s="87"/>
      <c r="F12" s="104" t="n">
        <f aca="false">($B12*$B$7+$C12*$C$7)/100</f>
        <v>68.918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5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0</v>
      </c>
      <c r="M13" s="108"/>
      <c r="N13" s="116" t="s">
        <v>42</v>
      </c>
      <c r="O13" s="117" t="n">
        <f aca="false">COUNTIF(F23:F82,"&gt;0")</f>
        <v>6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3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66.02</v>
      </c>
      <c r="C17" s="111" t="n">
        <v>95</v>
      </c>
      <c r="D17" s="87"/>
      <c r="E17" s="87"/>
      <c r="F17" s="129"/>
      <c r="G17" s="130" t="n">
        <f aca="false">($B17*$B$7+$C17*$C$7)/100</f>
        <v>68.918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1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68.918</v>
      </c>
      <c r="G19" s="150" t="n">
        <f aca="false">SUM(G16:G18)</f>
        <v>68.918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66.02</v>
      </c>
      <c r="C20" s="160" t="n">
        <f aca="false">SUM(C23:C62)</f>
        <v>95</v>
      </c>
      <c r="D20" s="161"/>
      <c r="E20" s="162" t="s">
        <v>55</v>
      </c>
      <c r="F20" s="163" t="n">
        <f aca="false">($B20*$B$7+$C20*$C$7)/100</f>
        <v>68.918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59.418</v>
      </c>
      <c r="C21" s="171" t="n">
        <f aca="false">C20*C7/100</f>
        <v>9.5</v>
      </c>
      <c r="D21" s="172" t="s">
        <v>58</v>
      </c>
      <c r="E21" s="173"/>
      <c r="F21" s="174" t="n">
        <f aca="false">B21+C21</f>
        <v>68.918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4</v>
      </c>
      <c r="C23" s="200" t="n">
        <v>55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9.1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9.1</v>
      </c>
      <c r="S23" s="212" t="n">
        <f aca="false">IF(OR(ISTEXT(H23),R23=0),"",IF(R23&lt;0.1,1,IF(R23&lt;1,2,IF(R23&lt;10,3,IF(R23&lt;50,4,IF(R23&gt;=50,5,""))))))</f>
        <v>3</v>
      </c>
      <c r="T23" s="212" t="n">
        <f aca="false">IF(ISERROR(S23*J23),0,S23*J23)</f>
        <v>18</v>
      </c>
      <c r="U23" s="212" t="n">
        <f aca="false">IF(ISERROR(S23*J23*K23),0,S23*J23*K23)</f>
        <v>18</v>
      </c>
      <c r="V23" s="212" t="n">
        <f aca="false">IF(ISERROR(S23*K23),0,S23*K23)</f>
        <v>3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16</v>
      </c>
      <c r="B24" s="217" t="n">
        <v>61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Diatoma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54.9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Diatoma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6627</v>
      </c>
      <c r="R24" s="211" t="n">
        <f aca="false">IF(ISTEXT(H24),"",(B24*$B$7/100)+(C24*$C$7/100))</f>
        <v>54.9</v>
      </c>
      <c r="S24" s="212" t="n">
        <f aca="false">IF(OR(ISTEXT(H24),R24=0),"",IF(R24&lt;0.1,1,IF(R24&lt;1,2,IF(R24&lt;10,3,IF(R24&lt;50,4,IF(R24&gt;=50,5,""))))))</f>
        <v>5</v>
      </c>
      <c r="T24" s="212" t="n">
        <f aca="false">IF(ISERROR(S24*J24),0,S24*J24)</f>
        <v>60</v>
      </c>
      <c r="U24" s="212" t="n">
        <f aca="false">IF(ISERROR(S24*J24*K24),0,S24*J24*K24)</f>
        <v>120</v>
      </c>
      <c r="V24" s="228" t="n">
        <f aca="false">IF(ISERROR(S24*K24),0,S24*K24)</f>
        <v>10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DIASPX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40</v>
      </c>
    </row>
    <row r="25" customFormat="false" ht="12.75" hidden="false" customHeight="false" outlineLevel="0" collapsed="false">
      <c r="A25" s="216" t="s">
        <v>82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Phormidium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13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Phormidium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6414</v>
      </c>
      <c r="R25" s="211" t="n">
        <f aca="false">IF(ISTEXT(H25),"",(B25*$B$7/100)+(C25*$C$7/100))</f>
        <v>0.009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13</v>
      </c>
      <c r="U25" s="212" t="n">
        <f aca="false">IF(ISERROR(S25*J25*K25),0,S25*J25*K25)</f>
        <v>26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PHOSPX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88</v>
      </c>
    </row>
    <row r="26" customFormat="false" ht="12.75" hidden="false" customHeight="false" outlineLevel="0" collapsed="false">
      <c r="A26" s="216" t="s">
        <v>83</v>
      </c>
      <c r="B26" s="217" t="n">
        <v>1</v>
      </c>
      <c r="C26" s="218" t="n">
        <v>25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Spirogyra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3.4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10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Spirogyra sp.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1147</v>
      </c>
      <c r="R26" s="211" t="n">
        <f aca="false">IF(ISTEXT(H26),"",(B26*$B$7/100)+(C26*$C$7/100))</f>
        <v>3.4</v>
      </c>
      <c r="S26" s="212" t="n">
        <f aca="false">IF(OR(ISTEXT(H26),R26=0),"",IF(R26&lt;0.1,1,IF(R26&lt;1,2,IF(R26&lt;10,3,IF(R26&lt;50,4,IF(R26&gt;=50,5,""))))))</f>
        <v>3</v>
      </c>
      <c r="T26" s="212" t="n">
        <f aca="false">IF(ISERROR(S26*J26),0,S26*J26)</f>
        <v>30</v>
      </c>
      <c r="U26" s="212" t="n">
        <f aca="false">IF(ISERROR(S26*J26*K26),0,S26*J26*K26)</f>
        <v>30</v>
      </c>
      <c r="V26" s="228" t="n">
        <f aca="false">IF(ISERROR(S26*K26),0,S26*K26)</f>
        <v>3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SPISPX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102</v>
      </c>
    </row>
    <row r="27" customFormat="false" ht="12.75" hidden="false" customHeight="false" outlineLevel="0" collapsed="false">
      <c r="A27" s="216" t="s">
        <v>84</v>
      </c>
      <c r="B27" s="217" t="n">
        <v>0.01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Stigeoclonium sp. (excep. S. tenue)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0.009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Stigeoclonium sp. (excep. S. tenue)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1119</v>
      </c>
      <c r="R27" s="211" t="n">
        <f aca="false">IF(ISTEXT(H27),"",(B27*$B$7/100)+(C27*$C$7/100))</f>
        <v>0.009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13</v>
      </c>
      <c r="U27" s="212" t="n">
        <f aca="false">IF(ISERROR(S27*J27*K27),0,S27*J27*K27)</f>
        <v>26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STISPX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104</v>
      </c>
    </row>
    <row r="28" customFormat="false" ht="12.75" hidden="false" customHeight="false" outlineLevel="0" collapsed="false">
      <c r="A28" s="216" t="s">
        <v>85</v>
      </c>
      <c r="B28" s="217" t="n">
        <v>0</v>
      </c>
      <c r="C28" s="218" t="n">
        <v>15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n">
        <f aca="false">IF(AND(OR(A28="",A28="!!!!!!"),B28="",C28=""),"",IF(OR(AND(B28="",C28=""),ISERROR(C28+B28)),"!!!",($B28*$B$7+$C28*$C$7)/100))</f>
        <v>1.5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    -</v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Autres diatomées</v>
      </c>
      <c r="M28" s="225"/>
      <c r="N28" s="225"/>
      <c r="O28" s="225"/>
      <c r="P28" s="226" t="s">
        <v>81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NoCod</v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 t="s">
        <v>86</v>
      </c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newcod</v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81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68.918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20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DROME</v>
      </c>
      <c r="B84" s="180" t="str">
        <f aca="false">C3</f>
        <v>DROME A LIVRON SUR DROME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</v>
      </c>
      <c r="E84" s="254" t="n">
        <f aca="false">O13</f>
        <v>6</v>
      </c>
      <c r="F84" s="180" t="n">
        <f aca="false">O14</f>
        <v>5</v>
      </c>
      <c r="G84" s="180" t="n">
        <f aca="false">O15</f>
        <v>2</v>
      </c>
      <c r="H84" s="180" t="n">
        <f aca="false">O16</f>
        <v>3</v>
      </c>
      <c r="I84" s="180" t="n">
        <f aca="false">O17</f>
        <v>0</v>
      </c>
      <c r="J84" s="255" t="n">
        <f aca="false">O8</f>
        <v>10.8</v>
      </c>
      <c r="K84" s="256" t="n">
        <f aca="false">O9</f>
        <v>2.63818119165458</v>
      </c>
      <c r="L84" s="257" t="n">
        <f aca="false">O10</f>
        <v>6</v>
      </c>
      <c r="M84" s="257" t="n">
        <f aca="false">O11</f>
        <v>13</v>
      </c>
      <c r="N84" s="256" t="n">
        <f aca="false">P8</f>
        <v>1.6</v>
      </c>
      <c r="O84" s="256" t="n">
        <f aca="false">P9</f>
        <v>0.489897948556636</v>
      </c>
      <c r="P84" s="257" t="n">
        <f aca="false">P10</f>
        <v>1</v>
      </c>
      <c r="Q84" s="257" t="n">
        <f aca="false">P11</f>
        <v>2</v>
      </c>
      <c r="R84" s="257" t="n">
        <f aca="false">F21</f>
        <v>68.918</v>
      </c>
      <c r="S84" s="257" t="n">
        <f aca="false">L11</f>
        <v>0</v>
      </c>
      <c r="T84" s="257" t="n">
        <f aca="false">L12</f>
        <v>5</v>
      </c>
      <c r="U84" s="257" t="n">
        <f aca="false">L13</f>
        <v>0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60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120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10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10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DIASPX</v>
      </c>
      <c r="U91" s="8" t="n">
        <f aca="false">IF(ISERROR(MATCH($T$93,'[1]liste reference'!$A$6:$A$1174,0)),MATCH($T$93,'[1]liste reference'!$B$6:$B$1174,0),(MATCH($T$93,'[1]liste reference'!$A$6:$A$1174,0)))</f>
        <v>40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DIASPX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2016-04-05T10:16:58Z</dcterms:created>
  <dc:creator>laurianne isebe</dc:creator>
  <dc:description/>
  <dc:language>fr-FR</dc:language>
  <cp:lastModifiedBy>laurianne isebe</cp:lastModifiedBy>
  <dcterms:modified xsi:type="dcterms:W3CDTF">2016-04-05T10:17:02Z</dcterms:modified>
  <cp:revision>0</cp:revision>
  <dc:subject/>
  <dc:title/>
</cp:coreProperties>
</file>