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<sst xmlns="http://schemas.openxmlformats.org/spreadsheetml/2006/main" count="161" uniqueCount="95">
  <si>
    <t xml:space="preserve">Relevés floristiques aquatiques - IBMR</t>
  </si>
  <si>
    <t xml:space="preserve">modèle Irstea-GIS</t>
  </si>
  <si>
    <t xml:space="preserve">SAGE</t>
  </si>
  <si>
    <t xml:space="preserve">LBOURGOIN CBERNARD</t>
  </si>
  <si>
    <t xml:space="preserve">AIGUE</t>
  </si>
  <si>
    <t xml:space="preserve">AIGUE A NYONS</t>
  </si>
  <si>
    <t xml:space="preserve">06116720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</si>
  <si>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</si>
  <si>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</si>
  <si>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</si>
  <si>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</si>
  <si>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</si>
  <si>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</si>
  <si>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</si>
  <si>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</si>
  <si>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</si>
  <si>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</si>
  <si>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</si>
  <si>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</si>
  <si>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</si>
  <si>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</si>
  <si>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</si>
  <si>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</si>
  <si>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</si>
  <si>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</si>
  <si>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</si>
  <si>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</si>
  <si>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</si>
  <si>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</si>
  <si>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</si>
  <si>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</si>
  <si>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</si>
  <si>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</si>
  <si>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</si>
  <si>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</si>
  <si>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</si>
  <si>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</si>
  <si>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</si>
  <si>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</si>
  <si>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</si>
  <si>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</si>
  <si>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</si>
  <si>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</si>
  <si>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</si>
  <si>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</si>
  <si>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</si>
  <si>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</si>
  <si>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</si>
  <si>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</si>
  <si>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</si>
  <si>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</si>
  <si>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</si>
  <si>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</si>
  <si>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</si>
  <si>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</si>
  <si>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</si>
  <si>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</si>
  <si>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</si>
  <si>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</si>
  <si>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</si>
  <si>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</si>
  <si>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</si>
  <si>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</si>
  <si>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</si>
  <si>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</si>
  <si>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</si>
  <si>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</si>
  <si>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</si>
  <si>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</si>
  <si>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</si>
  <si>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</si>
  <si>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</si>
  <si>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</si>
  <si>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</si>
  <si>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</si>
  <si>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</si>
  <si>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</si>
  <si>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</si>
  <si>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</si>
  <si>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</si>
  <si>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SPISPX</t>
  </si>
  <si>
    <t xml:space="preserve">TOYSPX</t>
  </si>
  <si>
    <t xml:space="preserve">VAUSPX</t>
  </si>
  <si>
    <t xml:space="preserve">BRYPSE</t>
  </si>
  <si>
    <t xml:space="preserve">EQUSPX</t>
  </si>
  <si>
    <t xml:space="preserve">PHRAUS</t>
  </si>
  <si>
    <t xml:space="preserve">VERANA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</si>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</sst>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EYNYO_19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</v>
      </c>
      <c r="N5" s="51"/>
      <c r="O5" s="52" t="s">
        <v>16</v>
      </c>
      <c r="P5" s="53" t="n">
        <v>9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9.4</v>
      </c>
      <c r="P8" s="83" t="n">
        <f aca="false">IF(ISERROR(AVERAGE(K23:K82)),"  ",AVERAGE(K23:K82))</f>
        <v>1.6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0.12</v>
      </c>
      <c r="C9" s="86" t="n">
        <v>0.18</v>
      </c>
      <c r="D9" s="87"/>
      <c r="E9" s="87"/>
      <c r="F9" s="88" t="n">
        <f aca="false">($B9*$B$7+$C9*$C$7)/100</f>
        <v>0.123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3.00665927567458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0.12</v>
      </c>
      <c r="C12" s="111" t="n">
        <v>0.12</v>
      </c>
      <c r="D12" s="87"/>
      <c r="E12" s="87"/>
      <c r="F12" s="104" t="n">
        <f aca="false">($B12*$B$7+$C12*$C$7)/100</f>
        <v>0.12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 t="n">
        <v>0.01</v>
      </c>
      <c r="D13" s="87"/>
      <c r="E13" s="87"/>
      <c r="F13" s="104" t="n">
        <f aca="false">($B13*$B$7+$C13*$C$7)/100</f>
        <v>0.0005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1</v>
      </c>
      <c r="M13" s="108"/>
      <c r="N13" s="116" t="s">
        <v>41</v>
      </c>
      <c r="O13" s="117" t="n">
        <f aca="false">COUNTIF(F23:F82,"&gt;0")</f>
        <v>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 t="n">
        <v>0.05</v>
      </c>
      <c r="D15" s="87"/>
      <c r="E15" s="87"/>
      <c r="F15" s="104" t="n">
        <f aca="false">($B15*$B$7+$C15*$C$7)/100</f>
        <v>0.0025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2</v>
      </c>
      <c r="M15" s="108"/>
      <c r="N15" s="116" t="s">
        <v>47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0.12</v>
      </c>
      <c r="C17" s="111" t="n">
        <v>0.15</v>
      </c>
      <c r="D17" s="87"/>
      <c r="E17" s="87"/>
      <c r="F17" s="129"/>
      <c r="G17" s="130" t="n">
        <f aca="false">($B17*$B$7+$C17*$C$7)/100</f>
        <v>0.1215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0.625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 t="n">
        <v>0.03</v>
      </c>
      <c r="D18" s="87"/>
      <c r="E18" s="139" t="s">
        <v>54</v>
      </c>
      <c r="F18" s="129"/>
      <c r="G18" s="130" t="n">
        <f aca="false">($B18*$B$7+$C18*$C$7)/100</f>
        <v>0.0015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0.123</v>
      </c>
      <c r="G19" s="150" t="n">
        <f aca="false">SUM(G16:G18)</f>
        <v>0.123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0.12</v>
      </c>
      <c r="C20" s="160" t="n">
        <f aca="false">SUM(C23:C62)</f>
        <v>0.18</v>
      </c>
      <c r="D20" s="161"/>
      <c r="E20" s="162" t="s">
        <v>54</v>
      </c>
      <c r="F20" s="163" t="n">
        <f aca="false">($B20*$B$7+$C20*$C$7)/100</f>
        <v>0.123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0.114</v>
      </c>
      <c r="C21" s="171" t="n">
        <f aca="false">C20*C7/100</f>
        <v>0.009</v>
      </c>
      <c r="D21" s="172" t="s">
        <v>57</v>
      </c>
      <c r="E21" s="173"/>
      <c r="F21" s="174" t="n">
        <f aca="false">B21+C21</f>
        <v>0.123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Phormidium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13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Phormidium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6414</v>
      </c>
      <c r="R23" s="211" t="n">
        <f aca="false">IF(ISTEXT(H23),"",(B23*$B$7/100)+(C23*$C$7/100))</f>
        <v>0.0095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13</v>
      </c>
      <c r="U23" s="212" t="n">
        <f aca="false">IF(ISERROR(S23*J23*K23),0,S23*J23*K23)</f>
        <v>26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PHOSPX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88</v>
      </c>
    </row>
    <row r="24" customFormat="false" ht="12.75" hidden="false" customHeight="false" outlineLevel="0" collapsed="false">
      <c r="A24" s="216" t="s">
        <v>80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Spirogyra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Spirogyra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1147</v>
      </c>
      <c r="R24" s="211" t="n">
        <f aca="false">IF(ISTEXT(H24),"",(B24*$B$7/100)+(C24*$C$7/100))</f>
        <v>0.0095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SPISPX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102</v>
      </c>
    </row>
    <row r="25" customFormat="false" ht="12.75" hidden="false" customHeight="false" outlineLevel="0" collapsed="false">
      <c r="A25" s="216" t="s">
        <v>81</v>
      </c>
      <c r="B25" s="217" t="n">
        <v>0.1</v>
      </c>
      <c r="C25" s="218" t="n">
        <v>0.02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Tolypothrix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0.096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Tolypothrix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6304</v>
      </c>
      <c r="R25" s="211" t="n">
        <f aca="false">IF(ISTEXT(H25),"",(B25*$B$7/100)+(C25*$C$7/100))</f>
        <v>0.096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TOYSPX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113</v>
      </c>
    </row>
    <row r="26" customFormat="false" ht="12.75" hidden="false" customHeight="false" outlineLevel="0" collapsed="false">
      <c r="A26" s="216" t="s">
        <v>82</v>
      </c>
      <c r="B26" s="217" t="n">
        <v>0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0.005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4</v>
      </c>
      <c r="U26" s="212" t="n">
        <f aca="false">IF(ISERROR(S26*J26*K26),0,S26*J26*K26)</f>
        <v>4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83</v>
      </c>
      <c r="B27" s="217" t="n">
        <v>0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Bryum pseudotriquetrum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0.0005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nc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nc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Bryum pseudotriquetrum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1274</v>
      </c>
      <c r="R27" s="211" t="n">
        <f aca="false">IF(ISTEXT(H27),"",(B27*$B$7/100)+(C27*$C$7/100))</f>
        <v>0.0005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BRYPSE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211</v>
      </c>
    </row>
    <row r="28" customFormat="false" ht="12.75" hidden="false" customHeight="false" outlineLevel="0" collapsed="false">
      <c r="A28" s="216" t="s">
        <v>84</v>
      </c>
      <c r="B28" s="217" t="n">
        <v>0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Equisetum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0.0005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PTE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6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Equisetum sp.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1383</v>
      </c>
      <c r="R28" s="211" t="n">
        <f aca="false">IF(ISTEXT(H28),"",(B28*$B$7/100)+(C28*$C$7/100))</f>
        <v>0.0005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EQUSPX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391</v>
      </c>
    </row>
    <row r="29" customFormat="false" ht="12.75" hidden="false" customHeight="false" outlineLevel="0" collapsed="false">
      <c r="A29" s="216" t="s">
        <v>85</v>
      </c>
      <c r="B29" s="217" t="n">
        <v>0</v>
      </c>
      <c r="C29" s="218" t="n">
        <v>0.03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Phragmites australis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0.0015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PHe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8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9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Phragmites australis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1579</v>
      </c>
      <c r="R29" s="211" t="n">
        <f aca="false">IF(ISTEXT(H29),"",(B29*$B$7/100)+(C29*$C$7/100))</f>
        <v>0.0015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9</v>
      </c>
      <c r="U29" s="212" t="n">
        <f aca="false">IF(ISERROR(S29*J29*K29),0,S29*J29*K29)</f>
        <v>18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PHRAUS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709</v>
      </c>
    </row>
    <row r="30" customFormat="false" ht="12.75" hidden="false" customHeight="false" outlineLevel="0" collapsed="false">
      <c r="A30" s="216" t="s">
        <v>86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Veronica anagallis-aquatica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0.0005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PHe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8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11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Veronica anagallis-aquatica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1955</v>
      </c>
      <c r="R30" s="211" t="n">
        <f aca="false">IF(ISTEXT(H30),"",(B30*$B$7/100)+(C30*$C$7/100))</f>
        <v>0.0005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11</v>
      </c>
      <c r="U30" s="212" t="n">
        <f aca="false">IF(ISERROR(S30*J30*K30),0,S30*J30*K30)</f>
        <v>22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VERANA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740</v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0.123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AIGUE</v>
      </c>
      <c r="B84" s="180" t="str">
        <f aca="false">C3</f>
        <v>AIGUE A NYONS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</v>
      </c>
      <c r="E84" s="254" t="n">
        <f aca="false">O13</f>
        <v>8</v>
      </c>
      <c r="F84" s="180" t="n">
        <f aca="false">O14</f>
        <v>5</v>
      </c>
      <c r="G84" s="180" t="n">
        <f aca="false">O15</f>
        <v>2</v>
      </c>
      <c r="H84" s="180" t="n">
        <f aca="false">O16</f>
        <v>3</v>
      </c>
      <c r="I84" s="180" t="n">
        <f aca="false">O17</f>
        <v>0</v>
      </c>
      <c r="J84" s="255" t="n">
        <f aca="false">O8</f>
        <v>9.4</v>
      </c>
      <c r="K84" s="256" t="n">
        <f aca="false">O9</f>
        <v>3.00665927567458</v>
      </c>
      <c r="L84" s="257" t="n">
        <f aca="false">O10</f>
        <v>4</v>
      </c>
      <c r="M84" s="257" t="n">
        <f aca="false">O11</f>
        <v>13</v>
      </c>
      <c r="N84" s="256" t="n">
        <f aca="false">P8</f>
        <v>1.6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0.123</v>
      </c>
      <c r="S84" s="257" t="n">
        <f aca="false">L11</f>
        <v>0</v>
      </c>
      <c r="T84" s="257" t="n">
        <f aca="false">L12</f>
        <v>4</v>
      </c>
      <c r="U84" s="257" t="n">
        <f aca="false">L13</f>
        <v>1</v>
      </c>
      <c r="V84" s="258" t="n">
        <f aca="false">L15</f>
        <v>2</v>
      </c>
      <c r="W84" s="259" t="n">
        <f aca="false">L15</f>
        <v>2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13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26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9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PHOSPX</v>
      </c>
      <c r="U91" s="8" t="n">
        <f aca="false">IF(ISERROR(MATCH($T$93,'[1]liste reference'!$A$6:$A$1174,0)),MATCH($T$93,'[1]liste reference'!$B$6:$B$1174,0),(MATCH($T$93,'[1]liste reference'!$A$6:$A$1174,0)))</f>
        <v>88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PHOSPX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2015-12-29T09:56:28Z</dcterms:created>
  <dc:creator>laurianne isebe</dc:creator>
  <dc:description/>
  <dc:language>fr-FR</dc:language>
  <cp:lastModifiedBy>laurianne isebe</cp:lastModifiedBy>
  <dcterms:modified xsi:type="dcterms:W3CDTF">2015-12-29T09:56:30Z</dcterms:modified>
  <cp:revision>0</cp:revision>
  <dc:subject/>
  <dc:title/>
</cp:coreProperties>
</file>