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<sst xmlns="http://schemas.openxmlformats.org/spreadsheetml/2006/main" count="97" uniqueCount="93">
  <si>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</si>
  <si>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</si>
  <si>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</si>
  <si>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M.GAUTHIER</t>
  </si>
  <si>
    <t xml:space="preserve">conforme AFNOR T90-395 oct. 2003</t>
  </si>
  <si>
    <t xml:space="preserve">Isère</t>
  </si>
  <si>
    <t xml:space="preserve">Isère à Meylan</t>
  </si>
  <si>
    <t xml:space="preserve">06141900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</si>
  <si>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</si>
  <si>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</si>
  <si>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</si>
  <si>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</si>
  <si>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</si>
  <si>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</si>
  <si>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</si>
  <si>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</si>
  <si>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</si>
  <si>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</si>
  <si>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chenal lotique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</si>
  <si>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</si>
  <si>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</si>
  <si>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</si>
  <si>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</si>
  <si>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</si>
  <si>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</si>
  <si>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</si>
  <si>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</si>
  <si>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</si>
  <si>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</si>
  <si>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</si>
  <si>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</si>
  <si>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</si>
  <si>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</si>
  <si>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</si>
  <si>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</si>
  <si>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</si>
  <si>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</si>
  <si>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</si>
  <si>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</si>
  <si>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</si>
  <si>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</si>
  <si>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</si>
  <si>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</si>
  <si>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</si>
  <si>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</si>
  <si>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</si>
  <si>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</si>
  <si>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</si>
  <si>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</si>
  <si>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</si>
  <si>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</si>
  <si>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</si>
  <si>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</si>
  <si>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</si>
  <si>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</si>
  <si>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</si>
  <si>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</si>
  <si>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</si>
  <si>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</si>
  <si>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</si>
  <si>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</si>
  <si>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</si>
  <si>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</si>
  <si>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</si>
  <si>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</si>
  <si>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</si>
  <si>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</si>
  <si>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</si>
  <si>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</si>
  <si>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</si>
  <si>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</si>
  <si>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</si>
  <si>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</si>
  <si>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</si>
  <si>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</si>
  <si>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</si>
  <si>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</si>
  <si>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</si>
  <si>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</si>
  <si>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FISCRA</t>
  </si>
  <si>
    <t xml:space="preserve">FONANT</t>
  </si>
  <si>
    <t xml:space="preserve">RHYRIP</t>
  </si>
  <si>
    <t xml:space="preserve">EQUSPX</t>
  </si>
  <si>
    <t xml:space="preserve">LYTSAL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</si>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</sst>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IMEYL_25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10.25</v>
      </c>
      <c r="M5" s="53"/>
      <c r="N5" s="54" t="s">
        <v>16</v>
      </c>
      <c r="O5" s="55" t="n">
        <v>9.33333333333333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/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100</v>
      </c>
      <c r="C7" s="67"/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9.5</v>
      </c>
      <c r="O8" s="84" t="n">
        <f aca="false">IF(ISERROR(AVERAGE(J23:J82)),"      -",AVERAGE(J23:J82))</f>
        <v>1.33333333333333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 t="n">
        <v>0.0024</v>
      </c>
      <c r="C9" s="87"/>
      <c r="D9" s="88"/>
      <c r="E9" s="88"/>
      <c r="F9" s="89" t="n">
        <f aca="false">($B9*$B$7+$C9*$C$7)/100</f>
        <v>0.0024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3.35410196624968</v>
      </c>
      <c r="O9" s="84" t="n">
        <f aca="false">IF(ISERROR(STDEVP(J23:J82)),"      -",STDEVP(J23:J82))</f>
        <v>0.471404520791032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 t="s">
        <v>31</v>
      </c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0.0006</v>
      </c>
      <c r="C12" s="119"/>
      <c r="D12" s="111"/>
      <c r="E12" s="111"/>
      <c r="F12" s="112" t="n">
        <f aca="false">($B12*$B$7+$C12*$C$7)/100</f>
        <v>0.0006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0.0012</v>
      </c>
      <c r="C13" s="119"/>
      <c r="D13" s="111"/>
      <c r="E13" s="111"/>
      <c r="F13" s="112" t="n">
        <f aca="false">($B13*$B$7+$C13*$C$7)/100</f>
        <v>0.0012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0.0006</v>
      </c>
      <c r="C15" s="136"/>
      <c r="D15" s="111"/>
      <c r="E15" s="111"/>
      <c r="F15" s="112" t="n">
        <f aca="false">($B15*$B$7+$C15*$C$7)/100</f>
        <v>0.0006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0.0018</v>
      </c>
      <c r="C17" s="119"/>
      <c r="D17" s="111"/>
      <c r="E17" s="111"/>
      <c r="F17" s="143"/>
      <c r="G17" s="112" t="n">
        <f aca="false">($B17*$B$7+$C17*$C$7)/100</f>
        <v>0.0018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0.0006</v>
      </c>
      <c r="C18" s="146"/>
      <c r="D18" s="111"/>
      <c r="E18" s="147" t="s">
        <v>53</v>
      </c>
      <c r="F18" s="143"/>
      <c r="G18" s="112" t="n">
        <f aca="false">($B18*$B$7+$C18*$C$7)/100</f>
        <v>0.0006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0.0024</v>
      </c>
      <c r="G19" s="156" t="n">
        <f aca="false">SUM(G16:G18)</f>
        <v>0.0024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0.0024</v>
      </c>
      <c r="C20" s="166" t="n">
        <f aca="false">SUM(C23:C82)</f>
        <v>0</v>
      </c>
      <c r="D20" s="167"/>
      <c r="E20" s="168" t="s">
        <v>53</v>
      </c>
      <c r="F20" s="169" t="n">
        <f aca="false">($B20*$B$7+$C20*$C$7)/100</f>
        <v>0.0024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0.0024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0.0024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0.0003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0.0003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0.0003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0.0003</v>
      </c>
      <c r="C24" s="206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5" t="e">
        <f aca="false">IF(D24="",0,VLOOKUP(D24,D$22:D23,1,0))</f>
        <v>#N/A</v>
      </c>
      <c r="F24" s="226" t="n">
        <f aca="false">($B24*$B$7+$C24*$C$7)/100</f>
        <v>0.0003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7"/>
      <c r="M24" s="227"/>
      <c r="N24" s="227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6" t="n">
        <f aca="false">IF(ISTEXT(H24),"",(B24*$B$7/100)+(C24*$C$7/100))</f>
        <v>0.0003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4</v>
      </c>
      <c r="T24" s="217" t="n">
        <f aca="false">IF(ISERROR(R24*I24*J24),0,R24*I24*J24)</f>
        <v>4</v>
      </c>
      <c r="U24" s="228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0.0003</v>
      </c>
      <c r="C25" s="206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Cinclidotus riparius</v>
      </c>
      <c r="E25" s="225" t="e">
        <f aca="false">IF(D25="",0,VLOOKUP(D25,D$22:D24,1,0))</f>
        <v>#N/A</v>
      </c>
      <c r="F25" s="226" t="n">
        <f aca="false">($B25*$B$7+$C25*$C$7)/100</f>
        <v>0.0003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Cinclidotus riparius</v>
      </c>
      <c r="L25" s="227"/>
      <c r="M25" s="227"/>
      <c r="N25" s="227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1321</v>
      </c>
      <c r="Q25" s="216" t="n">
        <f aca="false">IF(ISTEXT(H25),"",(B25*$B$7/100)+(C25*$C$7/100))</f>
        <v>0.0003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8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CINRIP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174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0.0003</v>
      </c>
      <c r="C26" s="206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Fissidens crassipes</v>
      </c>
      <c r="E26" s="225" t="e">
        <f aca="false">IF(D26="",0,VLOOKUP(D26,D$22:D25,1,0))</f>
        <v>#N/A</v>
      </c>
      <c r="F26" s="226" t="n">
        <f aca="false">($B26*$B$7+$C26*$C$7)/100</f>
        <v>0.0003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Fissidens crassipes</v>
      </c>
      <c r="L26" s="227"/>
      <c r="M26" s="227"/>
      <c r="N26" s="227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1294</v>
      </c>
      <c r="Q26" s="216" t="n">
        <f aca="false">IF(ISTEXT(H26),"",(B26*$B$7/100)+(C26*$C$7/100))</f>
        <v>0.0003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12</v>
      </c>
      <c r="T26" s="217" t="n">
        <f aca="false">IF(ISERROR(R26*I26*J26),0,R26*I26*J26)</f>
        <v>24</v>
      </c>
      <c r="U26" s="228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FISCRA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197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0.0003</v>
      </c>
      <c r="C27" s="206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Fontinalis antipyretica</v>
      </c>
      <c r="E27" s="225" t="e">
        <f aca="false">IF(D27="",0,VLOOKUP(D27,D$22:D26,1,0))</f>
        <v>#N/A</v>
      </c>
      <c r="F27" s="226" t="n">
        <f aca="false">($B27*$B$7+$C27*$C$7)/100</f>
        <v>0.0003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Fontinalis antipyretica</v>
      </c>
      <c r="L27" s="227"/>
      <c r="M27" s="227"/>
      <c r="N27" s="227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1310</v>
      </c>
      <c r="Q27" s="216" t="n">
        <f aca="false">IF(ISTEXT(H27),"",(B27*$B$7/100)+(C27*$C$7/100))</f>
        <v>0.0003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8" t="n">
        <f aca="false">IF(ISERROR(R27*J27),0,R27*J27)</f>
        <v>1</v>
      </c>
      <c r="V27" s="218" t="str">
        <f aca="false">IF(AND(A27="",F27=0),"",IF(F27=0,"Il manque le(s) % de rec. !",""))</f>
        <v/>
      </c>
      <c r="W27" s="229"/>
      <c r="Y27" s="220" t="str">
        <f aca="false">IF(A27="new.cod","NEWCOD",IF(AND((Z27=""),ISTEXT(A27)),A27,IF(Z27="","",INDEX('[2]liste reference'!$A$8:$A$904,Z27))))</f>
        <v>FONANT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210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0.0003</v>
      </c>
      <c r="C28" s="206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Rhynchostegium riparioides</v>
      </c>
      <c r="E28" s="225" t="e">
        <f aca="false">IF(D28="",0,VLOOKUP(D28,D$22:D27,1,0))</f>
        <v>#N/A</v>
      </c>
      <c r="F28" s="226" t="n">
        <f aca="false">($B28*$B$7+$C28*$C$7)/100</f>
        <v>0.0003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Rhynchostegium riparioides</v>
      </c>
      <c r="L28" s="227"/>
      <c r="M28" s="227"/>
      <c r="N28" s="227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1268</v>
      </c>
      <c r="Q28" s="216" t="n">
        <f aca="false">IF(ISTEXT(H28),"",(B28*$B$7/100)+(C28*$C$7/100))</f>
        <v>0.0003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12</v>
      </c>
      <c r="U28" s="228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RHYRIP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252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0.0003</v>
      </c>
      <c r="C29" s="206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Equisetum sp.</v>
      </c>
      <c r="E29" s="225" t="e">
        <f aca="false">IF(D29="",0,VLOOKUP(D29,D$22:D28,1,0))</f>
        <v>#N/A</v>
      </c>
      <c r="F29" s="226" t="n">
        <f aca="false">($B29*$B$7+$C29*$C$7)/100</f>
        <v>0.0003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PTE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6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Equisetum sp.</v>
      </c>
      <c r="L29" s="227"/>
      <c r="M29" s="227"/>
      <c r="N29" s="227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1383</v>
      </c>
      <c r="Q29" s="216" t="n">
        <f aca="false">IF(ISTEXT(H29),"",(B29*$B$7/100)+(C29*$C$7/100))</f>
        <v>0.0003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8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EQUSPX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283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0.0003</v>
      </c>
      <c r="C30" s="206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Lythrum salicaria</v>
      </c>
      <c r="E30" s="225" t="e">
        <f aca="false">IF(D30="",0,VLOOKUP(D30,D$22:D29,1,0))</f>
        <v>#N/A</v>
      </c>
      <c r="F30" s="226" t="n">
        <f aca="false">($B30*$B$7+$C30*$C$7)/100</f>
        <v>0.0003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Lythrum salicaria</v>
      </c>
      <c r="L30" s="227"/>
      <c r="M30" s="227"/>
      <c r="N30" s="227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1823</v>
      </c>
      <c r="Q30" s="216" t="n">
        <f aca="false">IF(ISTEXT(H30),"",(B30*$B$7/100)+(C30*$C$7/100))</f>
        <v>0.0003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8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LYTSAL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605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30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8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30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8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30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8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30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8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30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8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30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8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30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8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30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8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30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8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30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8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30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8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30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8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30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8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30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8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30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8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30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8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30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8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30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8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30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8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30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8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30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8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30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8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30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8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30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8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30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8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30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8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30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8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30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8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30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8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30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8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30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8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30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8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30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8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30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8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30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8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30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8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30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8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30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8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30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8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30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8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30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8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30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8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30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8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30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8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30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8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30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8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30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8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30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8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30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8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30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8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30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8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8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Isère</v>
      </c>
      <c r="B84" s="259" t="str">
        <f aca="false">C3</f>
        <v>Isère à Meylan</v>
      </c>
      <c r="C84" s="260" t="n">
        <f aca="false">A4</f>
        <v>41907</v>
      </c>
      <c r="D84" s="261" t="n">
        <f aca="false">IF(ISERROR(SUM($T$23:$T$82)/SUM($U$23:$U$82)),"",SUM($T$23:$T$82)/SUM($U$23:$U$82))</f>
        <v>10.25</v>
      </c>
      <c r="E84" s="262" t="n">
        <f aca="false">N13</f>
        <v>8</v>
      </c>
      <c r="F84" s="259" t="n">
        <f aca="false">N14</f>
        <v>6</v>
      </c>
      <c r="G84" s="259" t="n">
        <f aca="false">N15</f>
        <v>4</v>
      </c>
      <c r="H84" s="259" t="n">
        <f aca="false">N16</f>
        <v>2</v>
      </c>
      <c r="I84" s="259" t="n">
        <f aca="false">N17</f>
        <v>0</v>
      </c>
      <c r="J84" s="263" t="n">
        <f aca="false">N8</f>
        <v>9.5</v>
      </c>
      <c r="K84" s="261" t="n">
        <f aca="false">N9</f>
        <v>3.35410196624968</v>
      </c>
      <c r="L84" s="262" t="n">
        <f aca="false">N10</f>
        <v>4</v>
      </c>
      <c r="M84" s="262" t="n">
        <f aca="false">N11</f>
        <v>13</v>
      </c>
      <c r="N84" s="261" t="n">
        <f aca="false">O8</f>
        <v>1.33333333333333</v>
      </c>
      <c r="O84" s="261" t="n">
        <f aca="false">O9</f>
        <v>0.471404520791032</v>
      </c>
      <c r="P84" s="262" t="n">
        <f aca="false">O10</f>
        <v>1</v>
      </c>
      <c r="Q84" s="262" t="n">
        <f aca="false">O11</f>
        <v>2</v>
      </c>
      <c r="R84" s="262" t="n">
        <f aca="false">F21</f>
        <v>0.0024</v>
      </c>
      <c r="S84" s="262" t="n">
        <f aca="false">K11</f>
        <v>0</v>
      </c>
      <c r="T84" s="262" t="n">
        <f aca="false">K12</f>
        <v>2</v>
      </c>
      <c r="U84" s="262" t="n">
        <f aca="false">K13</f>
        <v>4</v>
      </c>
      <c r="V84" s="264" t="n">
        <f aca="false">K14</f>
        <v>1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13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26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9.33333333333333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CINRIP</v>
      </c>
      <c r="T91" s="10" t="n">
        <f aca="false">IF(ISERROR(MATCH($S$93,'[2]liste reference'!$A$8:$A$904,0)),MATCH($S$93,'[2]liste reference'!$B$8:$B$904,0),(MATCH($S$93,'[2]liste reference'!$A$8:$A$904,0)))</f>
        <v>174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2015-04-14T16:19:06Z</dcterms:created>
  <dc:creator>Laurent Bourgoin</dc:creator>
  <dc:description/>
  <dc:language>fr-FR</dc:language>
  <cp:lastModifiedBy>Laurent Bourgoin</cp:lastModifiedBy>
  <dcterms:modified xsi:type="dcterms:W3CDTF">2015-04-14T16:19:25Z</dcterms:modified>
  <cp:revision>0</cp:revision>
  <dc:subject/>
  <dc:title/>
</cp:coreProperties>
</file>