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<sst xmlns="http://schemas.openxmlformats.org/spreadsheetml/2006/main" count="162" uniqueCount="97">
  <si>
    <t xml:space="preserve">Relevés floristiques aquatiques - IBMR</t>
  </si>
  <si>
    <t xml:space="preserve">modèle Irstea-GIS</t>
  </si>
  <si>
    <t xml:space="preserve">SAGE ENVIRONNEMENT</t>
  </si>
  <si>
    <t xml:space="preserve">RENAHY SIMON SCHNEIDER MARION</t>
  </si>
  <si>
    <t xml:space="preserve">ISERE</t>
  </si>
  <si>
    <t xml:space="preserve">ISERE A CHÂTEAU NEUF SUR ISERE</t>
  </si>
  <si>
    <t xml:space="preserve">06149500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</si>
  <si>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</si>
  <si>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</si>
  <si>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</si>
  <si>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</si>
  <si>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</si>
  <si>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</si>
  <si>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</si>
  <si>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</si>
  <si>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</si>
  <si>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CLASPX</t>
  </si>
  <si>
    <t xml:space="preserve">Faciès dominant</t>
  </si>
  <si>
    <t xml:space="preserve">ch. lotique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</si>
  <si>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</si>
  <si>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</si>
  <si>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</si>
  <si>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</si>
  <si>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</si>
  <si>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</si>
  <si>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</si>
  <si>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</si>
  <si>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</si>
  <si>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</si>
  <si>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</si>
  <si>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</si>
  <si>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</si>
  <si>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</si>
  <si>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</si>
  <si>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</si>
  <si>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</si>
  <si>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</si>
  <si>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</si>
  <si>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</si>
  <si>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</si>
  <si>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</si>
  <si>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</si>
  <si>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</si>
  <si>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</si>
  <si>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</si>
  <si>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</si>
  <si>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</si>
  <si>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</si>
  <si>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</si>
  <si>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</si>
  <si>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</si>
  <si>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</si>
  <si>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</si>
  <si>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</si>
  <si>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</si>
  <si>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</si>
  <si>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</si>
  <si>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</si>
  <si>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</si>
  <si>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</si>
  <si>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</si>
  <si>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</si>
  <si>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</si>
  <si>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</si>
  <si>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</si>
  <si>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</si>
  <si>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</si>
  <si>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</si>
  <si>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</si>
  <si>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</si>
  <si>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</si>
  <si>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</si>
  <si>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</si>
  <si>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</si>
  <si>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</si>
  <si>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</si>
  <si>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</si>
  <si>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</si>
  <si>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</si>
  <si>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</si>
  <si>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CHAVUL</t>
  </si>
  <si>
    <t xml:space="preserve"> -</t>
  </si>
  <si>
    <t xml:space="preserve">HYISPX</t>
  </si>
  <si>
    <t xml:space="preserve">MELSPX</t>
  </si>
  <si>
    <t xml:space="preserve">OEDSPX</t>
  </si>
  <si>
    <t xml:space="preserve">PHOSPX</t>
  </si>
  <si>
    <t xml:space="preserve">SPISPX</t>
  </si>
  <si>
    <t xml:space="preserve">VAUSPX</t>
  </si>
  <si>
    <t xml:space="preserve">POTCRI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</si>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</sst>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ISCHA_11-09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42258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8.17647058823529</v>
      </c>
      <c r="N5" s="51"/>
      <c r="O5" s="52" t="s">
        <v>16</v>
      </c>
      <c r="P5" s="53" t="n">
        <v>8.64285714285714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19</v>
      </c>
      <c r="C7" s="69" t="n">
        <v>81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8.33333333333333</v>
      </c>
      <c r="P8" s="83" t="n">
        <f aca="false">IF(ISERROR(AVERAGE(K23:K82)),"  ",AVERAGE(K23:K82))</f>
        <v>1.44444444444444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</v>
      </c>
      <c r="C9" s="86" t="n">
        <v>3.15</v>
      </c>
      <c r="D9" s="87"/>
      <c r="E9" s="87"/>
      <c r="F9" s="88" t="n">
        <f aca="false">($B9*$B$7+$C9*$C$7)/100</f>
        <v>2.5515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3.09120616516524</v>
      </c>
      <c r="P9" s="83" t="n">
        <f aca="false">IF(ISERROR(STDEVP(K23:K82)),"  ",STDEVP(K23:K82))</f>
        <v>0.496903994999953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/>
      <c r="C12" s="111" t="n">
        <v>3.147</v>
      </c>
      <c r="D12" s="87"/>
      <c r="E12" s="87"/>
      <c r="F12" s="104" t="n">
        <f aca="false">($B12*$B$7+$C12*$C$7)/100</f>
        <v>2.54907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8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0</v>
      </c>
      <c r="M13" s="108"/>
      <c r="N13" s="116" t="s">
        <v>42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9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 t="n">
        <v>0.003</v>
      </c>
      <c r="D15" s="87"/>
      <c r="E15" s="87"/>
      <c r="F15" s="104" t="n">
        <f aca="false">($B15*$B$7+$C15*$C$7)/100</f>
        <v>0.00243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48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 t="n">
        <v>0.003</v>
      </c>
      <c r="D16" s="87"/>
      <c r="E16" s="87"/>
      <c r="F16" s="125"/>
      <c r="G16" s="126" t="n">
        <f aca="false">($B16*$B$7+$C16*$C$7)/100</f>
        <v>0.00243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/>
      <c r="C17" s="111" t="n">
        <v>3.147</v>
      </c>
      <c r="D17" s="87"/>
      <c r="E17" s="87"/>
      <c r="F17" s="129"/>
      <c r="G17" s="130" t="n">
        <f aca="false">($B17*$B$7+$C17*$C$7)/100</f>
        <v>2.54907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2.5515</v>
      </c>
      <c r="G19" s="150" t="n">
        <f aca="false">SUM(G16:G18)</f>
        <v>2.5515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</v>
      </c>
      <c r="C20" s="160" t="n">
        <f aca="false">SUM(C23:C62)</f>
        <v>3.15353846153846</v>
      </c>
      <c r="D20" s="161"/>
      <c r="E20" s="162" t="s">
        <v>55</v>
      </c>
      <c r="F20" s="163" t="n">
        <f aca="false">($B20*$B$7+$C20*$C$7)/100</f>
        <v>2.55436615384615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</v>
      </c>
      <c r="C21" s="171" t="n">
        <f aca="false">C20*C7/100</f>
        <v>2.55436615384615</v>
      </c>
      <c r="D21" s="172" t="s">
        <v>58</v>
      </c>
      <c r="E21" s="173"/>
      <c r="F21" s="174" t="n">
        <f aca="false">B21+C21</f>
        <v>2.55436615384615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</v>
      </c>
      <c r="C23" s="200" t="n">
        <v>0.00307692307692308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Chara vulgaris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0.00249230769230769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13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Chara vulgaris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5261</v>
      </c>
      <c r="R23" s="211" t="n">
        <f aca="false">IF(ISTEXT(H23),"",(B23*$B$7/100)+(C23*$C$7/100))</f>
        <v>0.00249230769230769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13</v>
      </c>
      <c r="U23" s="212" t="n">
        <f aca="false">IF(ISERROR(S23*J23*K23),0,S23*J23*K23)</f>
        <v>13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CHAVUL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32</v>
      </c>
    </row>
    <row r="24" customFormat="false" ht="12.75" hidden="false" customHeight="false" outlineLevel="0" collapsed="false">
      <c r="A24" s="216" t="s">
        <v>16</v>
      </c>
      <c r="B24" s="217" t="n">
        <v>0</v>
      </c>
      <c r="C24" s="218" t="n">
        <v>1.66461538461538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Cladophora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1.34833846153846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Cladophora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1124</v>
      </c>
      <c r="R24" s="211" t="n">
        <f aca="false">IF(ISTEXT(H24),"",(B24*$B$7/100)+(C24*$C$7/100))</f>
        <v>1.34833846153846</v>
      </c>
      <c r="S24" s="212" t="n">
        <f aca="false">IF(OR(ISTEXT(H24),R24=0),"",IF(R24&lt;0.1,1,IF(R24&lt;1,2,IF(R24&lt;10,3,IF(R24&lt;50,4,IF(R24&gt;=50,5,""))))))</f>
        <v>3</v>
      </c>
      <c r="T24" s="212" t="n">
        <f aca="false">IF(ISERROR(S24*J24),0,S24*J24)</f>
        <v>18</v>
      </c>
      <c r="U24" s="212" t="n">
        <f aca="false">IF(ISERROR(S24*J24*K24),0,S24*J24*K24)</f>
        <v>18</v>
      </c>
      <c r="V24" s="228" t="n">
        <f aca="false">IF(ISERROR(S24*K24),0,S24*K24)</f>
        <v>3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CLASPX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35</v>
      </c>
    </row>
    <row r="25" customFormat="false" ht="12.75" hidden="false" customHeight="false" outlineLevel="0" collapsed="false">
      <c r="A25" s="216" t="s">
        <v>82</v>
      </c>
      <c r="B25" s="217" t="n">
        <v>0</v>
      </c>
      <c r="C25" s="218" t="n">
        <v>0.00307692307692308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Hydrodictyon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0.00249230769230769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Hydrodictyon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5686</v>
      </c>
      <c r="R25" s="211" t="n">
        <f aca="false">IF(ISTEXT(H25),"",(B25*$B$7/100)+(C25*$C$7/100))</f>
        <v>0.00249230769230769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6</v>
      </c>
      <c r="U25" s="212" t="n">
        <f aca="false">IF(ISERROR(S25*J25*K25),0,S25*J25*K25)</f>
        <v>12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HYISPX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55</v>
      </c>
    </row>
    <row r="26" customFormat="false" ht="12.75" hidden="false" customHeight="false" outlineLevel="0" collapsed="false">
      <c r="A26" s="216" t="s">
        <v>83</v>
      </c>
      <c r="B26" s="217" t="n">
        <v>0</v>
      </c>
      <c r="C26" s="218" t="n">
        <v>0.00923076923076923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Melosira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0.00747692307692308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Melosira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8714</v>
      </c>
      <c r="R26" s="211" t="n">
        <f aca="false">IF(ISTEXT(H26),"",(B26*$B$7/100)+(C26*$C$7/100))</f>
        <v>0.00747692307692308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10</v>
      </c>
      <c r="U26" s="212" t="n">
        <f aca="false">IF(ISERROR(S26*J26*K26),0,S26*J26*K26)</f>
        <v>10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MELSPX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62</v>
      </c>
    </row>
    <row r="27" customFormat="false" ht="12.75" hidden="false" customHeight="false" outlineLevel="0" collapsed="false">
      <c r="A27" s="216" t="s">
        <v>84</v>
      </c>
      <c r="B27" s="217" t="n">
        <v>0</v>
      </c>
      <c r="C27" s="218" t="n">
        <v>0.00615384615384615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Oedogonium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0.00498461538461538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6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Oedogonium sp.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1134</v>
      </c>
      <c r="R27" s="211" t="n">
        <f aca="false">IF(ISTEXT(H27),"",(B27*$B$7/100)+(C27*$C$7/100))</f>
        <v>0.00498461538461538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6</v>
      </c>
      <c r="U27" s="212" t="n">
        <f aca="false">IF(ISERROR(S27*J27*K27),0,S27*J27*K27)</f>
        <v>12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OEDSPX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85</v>
      </c>
    </row>
    <row r="28" customFormat="false" ht="12.75" hidden="false" customHeight="false" outlineLevel="0" collapsed="false">
      <c r="A28" s="216" t="s">
        <v>85</v>
      </c>
      <c r="B28" s="217" t="n">
        <v>0</v>
      </c>
      <c r="C28" s="218" t="n">
        <v>0.00307692307692308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Phormidium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0.00249230769230769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Phormidium sp.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6414</v>
      </c>
      <c r="R28" s="211" t="n">
        <f aca="false">IF(ISTEXT(H28),"",(B28*$B$7/100)+(C28*$C$7/100))</f>
        <v>0.00249230769230769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13</v>
      </c>
      <c r="U28" s="212" t="n">
        <f aca="false">IF(ISERROR(S28*J28*K28),0,S28*J28*K28)</f>
        <v>26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PHOSPX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88</v>
      </c>
    </row>
    <row r="29" customFormat="false" ht="12.75" hidden="false" customHeight="false" outlineLevel="0" collapsed="false">
      <c r="A29" s="216" t="s">
        <v>86</v>
      </c>
      <c r="B29" s="217" t="n">
        <v>0</v>
      </c>
      <c r="C29" s="218" t="n">
        <v>1.43661538461538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Spirogyra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1.16365846153846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Spirogyra sp.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1147</v>
      </c>
      <c r="R29" s="211" t="n">
        <f aca="false">IF(ISTEXT(H29),"",(B29*$B$7/100)+(C29*$C$7/100))</f>
        <v>1.16365846153846</v>
      </c>
      <c r="S29" s="212" t="n">
        <f aca="false">IF(OR(ISTEXT(H29),R29=0),"",IF(R29&lt;0.1,1,IF(R29&lt;1,2,IF(R29&lt;10,3,IF(R29&lt;50,4,IF(R29&gt;=50,5,""))))))</f>
        <v>3</v>
      </c>
      <c r="T29" s="212" t="n">
        <f aca="false">IF(ISERROR(S29*J29),0,S29*J29)</f>
        <v>30</v>
      </c>
      <c r="U29" s="212" t="n">
        <f aca="false">IF(ISERROR(S29*J29*K29),0,S29*J29*K29)</f>
        <v>30</v>
      </c>
      <c r="V29" s="228" t="n">
        <f aca="false">IF(ISERROR(S29*K29),0,S29*K29)</f>
        <v>3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SPISPX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102</v>
      </c>
    </row>
    <row r="30" customFormat="false" ht="12.75" hidden="false" customHeight="false" outlineLevel="0" collapsed="false">
      <c r="A30" s="216" t="s">
        <v>87</v>
      </c>
      <c r="B30" s="217" t="n">
        <v>0</v>
      </c>
      <c r="C30" s="218" t="n">
        <v>0.0246153846153846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Vaucheria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0.0199384615384615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4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Vaucheria sp.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1169</v>
      </c>
      <c r="R30" s="211" t="n">
        <f aca="false">IF(ISTEXT(H30),"",(B30*$B$7/100)+(C30*$C$7/100))</f>
        <v>0.0199384615384615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4</v>
      </c>
      <c r="U30" s="212" t="n">
        <f aca="false">IF(ISERROR(S30*J30*K30),0,S30*J30*K30)</f>
        <v>4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VAUSPX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118</v>
      </c>
    </row>
    <row r="31" customFormat="false" ht="12.75" hidden="false" customHeight="false" outlineLevel="0" collapsed="false">
      <c r="A31" s="216" t="s">
        <v>88</v>
      </c>
      <c r="B31" s="217" t="n">
        <v>0</v>
      </c>
      <c r="C31" s="218" t="n">
        <v>0.00307692307692308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Potamogeton crispus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0.00249230769230769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PHy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7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7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Potamogeton crispus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1645</v>
      </c>
      <c r="R31" s="211" t="n">
        <f aca="false">IF(ISTEXT(H31),"",(B31*$B$7/100)+(C31*$C$7/100))</f>
        <v>0.00249230769230769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7</v>
      </c>
      <c r="U31" s="212" t="n">
        <f aca="false">IF(ISERROR(S31*J31*K31),0,S31*J31*K31)</f>
        <v>14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POTCRI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522</v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2.55436615384615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17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ISERE</v>
      </c>
      <c r="B84" s="180" t="str">
        <f aca="false">C3</f>
        <v>ISERE A CHÂTEAU NEUF SUR ISERE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8.17647058823529</v>
      </c>
      <c r="E84" s="254" t="n">
        <f aca="false">O13</f>
        <v>9</v>
      </c>
      <c r="F84" s="180" t="n">
        <f aca="false">O14</f>
        <v>9</v>
      </c>
      <c r="G84" s="180" t="n">
        <f aca="false">O15</f>
        <v>5</v>
      </c>
      <c r="H84" s="180" t="n">
        <f aca="false">O16</f>
        <v>4</v>
      </c>
      <c r="I84" s="180" t="n">
        <f aca="false">O17</f>
        <v>0</v>
      </c>
      <c r="J84" s="255" t="n">
        <f aca="false">O8</f>
        <v>8.33333333333333</v>
      </c>
      <c r="K84" s="256" t="n">
        <f aca="false">O9</f>
        <v>3.09120616516524</v>
      </c>
      <c r="L84" s="257" t="n">
        <f aca="false">O10</f>
        <v>4</v>
      </c>
      <c r="M84" s="257" t="n">
        <f aca="false">O11</f>
        <v>13</v>
      </c>
      <c r="N84" s="256" t="n">
        <f aca="false">P8</f>
        <v>1.44444444444444</v>
      </c>
      <c r="O84" s="256" t="n">
        <f aca="false">P9</f>
        <v>0.496903994999953</v>
      </c>
      <c r="P84" s="257" t="n">
        <f aca="false">P10</f>
        <v>1</v>
      </c>
      <c r="Q84" s="257" t="n">
        <f aca="false">P11</f>
        <v>2</v>
      </c>
      <c r="R84" s="257" t="n">
        <f aca="false">F21</f>
        <v>2.55436615384615</v>
      </c>
      <c r="S84" s="257" t="n">
        <f aca="false">L11</f>
        <v>0</v>
      </c>
      <c r="T84" s="257" t="n">
        <f aca="false">L12</f>
        <v>8</v>
      </c>
      <c r="U84" s="257" t="n">
        <f aca="false">L13</f>
        <v>0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18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18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3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8.64285714285714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CLASPX</v>
      </c>
      <c r="U91" s="8" t="n">
        <f aca="false">IF(ISERROR(MATCH($T$93,'[1]liste reference'!$A$6:$A$1174,0)),MATCH($T$93,'[1]liste reference'!$B$6:$B$1174,0),(MATCH($T$93,'[1]liste reference'!$A$6:$A$1174,0)))</f>
        <v>35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CLASPX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2016-04-19T09:17:27Z</dcterms:created>
  <dc:creator>laurianne isebe</dc:creator>
  <dc:description/>
  <dc:language>fr-FR</dc:language>
  <cp:lastModifiedBy>laurianne isebe</cp:lastModifiedBy>
  <dcterms:modified xsi:type="dcterms:W3CDTF">2016-04-19T09:17:30Z</dcterms:modified>
  <cp:revision>0</cp:revision>
  <dc:subject/>
  <dc:title/>
</cp:coreProperties>
</file>