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156230" sheetId="1" state="visible" r:id="rId3"/>
  </sheets>
  <externalReferences>
    <externalReference r:id="rId4"/>
    <externalReference r:id="rId5"/>
  </externalReferences>
  <definedNames>
    <definedName function="false" hidden="false" localSheetId="0" name="_xlnm.Print_Area" vbProcedure="false">'06156230'!$A$1:$O$82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'06156230'!$A$23:$J$84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<sst xmlns="http://schemas.openxmlformats.org/spreadsheetml/2006/main" count="102" uniqueCount="98">
  <si>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</si>
  <si>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</si>
  <si>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</si>
  <si>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</si>
  <si>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</si>
  <si>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Méouge</t>
  </si>
  <si>
    <t xml:space="preserve">Antonaves</t>
  </si>
  <si>
    <t xml:space="preserve">06156230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</si>
  <si>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</si>
  <si>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</si>
  <si>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</si>
  <si>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</si>
  <si>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</si>
  <si>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</si>
  <si>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</si>
  <si>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</si>
  <si>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CRAFIL</t>
  </si>
  <si>
    <t xml:space="preserve">Faciès dominant</t>
  </si>
  <si>
    <t xml:space="preserve">radier</t>
  </si>
  <si>
    <t xml:space="preserve">niv. trophique:</t>
  </si>
  <si>
    <t xml:space="preserve">moyen</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</si>
  <si>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</si>
  <si>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</si>
  <si>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</si>
  <si>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</si>
  <si>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</si>
  <si>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</si>
  <si>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</si>
  <si>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</si>
  <si>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</si>
  <si>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</si>
  <si>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</si>
  <si>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</si>
  <si>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</si>
  <si>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</si>
  <si>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</si>
  <si>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</si>
  <si>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</si>
  <si>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</si>
  <si>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</si>
  <si>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</si>
  <si>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</si>
  <si>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</si>
  <si>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</si>
  <si>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</si>
  <si>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</si>
  <si>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</si>
  <si>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</si>
  <si>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</si>
  <si>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</si>
  <si>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</si>
  <si>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</si>
  <si>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</si>
  <si>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</si>
  <si>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</si>
  <si>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</si>
  <si>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</si>
  <si>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</si>
  <si>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</si>
  <si>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</si>
  <si>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</si>
  <si>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</si>
  <si>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</si>
  <si>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</si>
  <si>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</si>
  <si>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</si>
  <si>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</si>
  <si>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</si>
  <si>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</si>
  <si>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</si>
  <si>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</si>
  <si>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</si>
  <si>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</si>
  <si>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</si>
  <si>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</si>
  <si>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</si>
  <si>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PHOSPX</t>
  </si>
  <si>
    <t xml:space="preserve">CHASPX</t>
  </si>
  <si>
    <t xml:space="preserve">LYNSPX</t>
  </si>
  <si>
    <t xml:space="preserve">OSCSPX</t>
  </si>
  <si>
    <t xml:space="preserve">VAUSPX</t>
  </si>
  <si>
    <t xml:space="preserve">OEDSPX</t>
  </si>
  <si>
    <t xml:space="preserve">FONANT</t>
  </si>
  <si>
    <t xml:space="preserve">ORTRIV</t>
  </si>
  <si>
    <t xml:space="preserve">LYTSAL</t>
  </si>
  <si>
    <t xml:space="preserve">POESPX</t>
  </si>
  <si>
    <t xml:space="preserve">EQUPAL</t>
  </si>
  <si>
    <t xml:space="preserve">AGRSTO</t>
  </si>
  <si>
    <t xml:space="preserve">JUNSPX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</si>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</sst>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8" fontId="34" fillId="22" borderId="72" xfId="0" applyFont="true" applyBorder="true" applyAlignment="tru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06211000"/><sheetName val="06210450"/><sheetName val="06207400"/><sheetName val="06205455"/><sheetName val="06202750"/><sheetName val="06159385"/><sheetName val="0615775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11.8823529411765</v>
      </c>
      <c r="M5" s="53"/>
      <c r="N5" s="54" t="s">
        <v>16</v>
      </c>
      <c r="O5" s="55" t="n">
        <v>10.5714285714286</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10.7</v>
      </c>
      <c r="O8" s="84" t="n">
        <f aca="false">IF(ISERROR(AVERAGE(J23:J82)),"      -",AVERAGE(J23:J82))</f>
        <v>1.7</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3.82230297072328</v>
      </c>
      <c r="O9" s="84" t="n">
        <f aca="false">IF(ISERROR(STDEVP(J23:J82)),"      -",STDEVP(J23:J82))</f>
        <v>0.781024967590666</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4</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18</v>
      </c>
      <c r="O11" s="106" t="n">
        <f aca="false">MAX(J23:J82)</f>
        <v>3</v>
      </c>
      <c r="P11" s="107"/>
      <c r="Q11" s="10"/>
      <c r="R11" s="10"/>
      <c r="S11" s="10"/>
      <c r="T11" s="10"/>
      <c r="U11" s="10"/>
      <c r="V11" s="10"/>
    </row>
    <row r="12" customFormat="false" ht="12.75" hidden="false" customHeight="false" outlineLevel="0" collapsed="false">
      <c r="A12" s="117" t="s">
        <v>36</v>
      </c>
      <c r="B12" s="118" t="n">
        <v>0.06</v>
      </c>
      <c r="C12" s="119"/>
      <c r="D12" s="111"/>
      <c r="E12" s="111"/>
      <c r="F12" s="112" t="n">
        <f aca="false">($B12*$B$7+$C12*$C$7)/100</f>
        <v>0.06</v>
      </c>
      <c r="G12" s="120"/>
      <c r="H12" s="68"/>
      <c r="I12" s="121" t="s">
        <v>37</v>
      </c>
      <c r="J12" s="121"/>
      <c r="K12" s="115" t="n">
        <f aca="false">COUNTIF($G$23:$G$82,"=ALG")</f>
        <v>6</v>
      </c>
      <c r="L12" s="122"/>
      <c r="M12" s="123"/>
      <c r="N12" s="124" t="s">
        <v>31</v>
      </c>
      <c r="O12" s="125"/>
      <c r="P12" s="126"/>
      <c r="Q12" s="10"/>
      <c r="R12" s="10"/>
      <c r="S12" s="10"/>
      <c r="T12" s="10"/>
      <c r="U12" s="10"/>
      <c r="V12" s="10"/>
    </row>
    <row r="13" customFormat="false" ht="12.75" hidden="false" customHeight="false" outlineLevel="0" collapsed="false">
      <c r="A13" s="117" t="s">
        <v>38</v>
      </c>
      <c r="B13" s="118" t="n">
        <v>0.03</v>
      </c>
      <c r="C13" s="119"/>
      <c r="D13" s="111"/>
      <c r="E13" s="111"/>
      <c r="F13" s="112" t="n">
        <f aca="false">($B13*$B$7+$C13*$C$7)/100</f>
        <v>0.03</v>
      </c>
      <c r="G13" s="120"/>
      <c r="H13" s="68"/>
      <c r="I13" s="121" t="s">
        <v>39</v>
      </c>
      <c r="J13" s="121"/>
      <c r="K13" s="115" t="n">
        <f aca="false">COUNTIF($G$23:$G$82,"=BRm")+COUNTIF($G$23:$G$82,"=BRh")</f>
        <v>3</v>
      </c>
      <c r="L13" s="116"/>
      <c r="M13" s="127" t="s">
        <v>40</v>
      </c>
      <c r="N13" s="128" t="n">
        <f aca="false">COUNTIF(F23:F82,"&gt;0")</f>
        <v>14</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10</v>
      </c>
      <c r="O14" s="133"/>
      <c r="P14" s="130"/>
      <c r="Q14" s="10"/>
      <c r="R14" s="10"/>
      <c r="S14" s="10"/>
      <c r="T14" s="10"/>
      <c r="U14" s="10"/>
      <c r="V14" s="10"/>
    </row>
    <row r="15" customFormat="false" ht="12.75" hidden="false" customHeight="false" outlineLevel="0" collapsed="false">
      <c r="A15" s="134" t="s">
        <v>44</v>
      </c>
      <c r="B15" s="135" t="n">
        <v>0.04</v>
      </c>
      <c r="C15" s="136"/>
      <c r="D15" s="111"/>
      <c r="E15" s="111"/>
      <c r="F15" s="112" t="n">
        <f aca="false">($B15*$B$7+$C15*$C$7)/100</f>
        <v>0.04</v>
      </c>
      <c r="G15" s="120"/>
      <c r="H15" s="68"/>
      <c r="I15" s="121" t="s">
        <v>45</v>
      </c>
      <c r="J15" s="121"/>
      <c r="K15" s="115" t="n">
        <f aca="false">(COUNTIF($G$23:$G$82,"=PHy"))+(COUNTIF($G$23:$G$82,"=PHe"))+(COUNTIF($G$23:$G$82,"=PHg"))+(COUNTIF($G$23:$G$82,"=PHx"))</f>
        <v>4</v>
      </c>
      <c r="L15" s="116"/>
      <c r="M15" s="137" t="s">
        <v>46</v>
      </c>
      <c r="N15" s="138" t="n">
        <f aca="false">COUNTIF(J23:J82,"=1")</f>
        <v>5</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3</v>
      </c>
      <c r="O16" s="139"/>
      <c r="P16" s="130"/>
      <c r="Q16" s="10"/>
      <c r="R16" s="10"/>
      <c r="S16" s="10"/>
      <c r="T16" s="10"/>
      <c r="U16" s="10"/>
      <c r="V16" s="10"/>
    </row>
    <row r="17" customFormat="false" ht="12.75" hidden="false" customHeight="false" outlineLevel="0" collapsed="false">
      <c r="A17" s="117" t="s">
        <v>49</v>
      </c>
      <c r="B17" s="118" t="n">
        <v>0.09</v>
      </c>
      <c r="C17" s="119"/>
      <c r="D17" s="111"/>
      <c r="E17" s="111"/>
      <c r="F17" s="143"/>
      <c r="G17" s="112" t="n">
        <f aca="false">($B17*$B$7+$C17*$C$7)/100</f>
        <v>0.09</v>
      </c>
      <c r="H17" s="68"/>
      <c r="I17" s="121"/>
      <c r="J17" s="121"/>
      <c r="K17" s="142"/>
      <c r="L17" s="116"/>
      <c r="M17" s="137" t="s">
        <v>50</v>
      </c>
      <c r="N17" s="138" t="n">
        <f aca="false">COUNTIF(J23:J82,"=3")</f>
        <v>2</v>
      </c>
      <c r="O17" s="139"/>
      <c r="P17" s="130"/>
      <c r="Q17" s="10"/>
      <c r="R17" s="10"/>
      <c r="S17" s="10"/>
      <c r="T17" s="10"/>
      <c r="U17" s="10"/>
      <c r="V17" s="10"/>
    </row>
    <row r="18" customFormat="false" ht="12.75" hidden="false" customHeight="false" outlineLevel="0" collapsed="false">
      <c r="A18" s="144" t="s">
        <v>51</v>
      </c>
      <c r="B18" s="145" t="n">
        <v>0.05</v>
      </c>
      <c r="C18" s="146"/>
      <c r="D18" s="111"/>
      <c r="E18" s="147" t="s">
        <v>52</v>
      </c>
      <c r="F18" s="143"/>
      <c r="G18" s="112" t="n">
        <f aca="false">($B18*$B$7+$C18*$C$7)/100</f>
        <v>0.05</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0.14</v>
      </c>
      <c r="G19" s="156" t="n">
        <f aca="false">SUM(G16:G18)</f>
        <v>0.14</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0.14</v>
      </c>
      <c r="C20" s="166" t="n">
        <f aca="false">SUM(C23:C82)</f>
        <v>0</v>
      </c>
      <c r="D20" s="167"/>
      <c r="E20" s="168" t="s">
        <v>52</v>
      </c>
      <c r="F20" s="169" t="n">
        <f aca="false">($B20*$B$7+$C20*$C$7)/100</f>
        <v>0.14</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0.14</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0.14</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0.01</v>
      </c>
      <c r="C23" s="206"/>
      <c r="D23" s="207" t="str">
        <f aca="false">IF(ISERROR(VLOOKUP($A23,'[1]liste reference'!$A$7:$D$904,2,0)),IF(ISERROR(VLOOKUP($A23,'[1]liste reference'!$B$7:$D$904,1,0)),"",VLOOKUP($A23,'[1]liste reference'!$B$7:$D$904,1,0)),VLOOKUP($A23,'[1]liste reference'!$A$7:$D$904,2,0))</f>
        <v>Phormidium sp.</v>
      </c>
      <c r="E23" s="207" t="e">
        <f aca="false">IF(D23="",0,VLOOKUP(D23,D$22:D22,1,0))</f>
        <v>#N/A</v>
      </c>
      <c r="F23" s="208" t="n">
        <f aca="false">($B23*$B$7+$C23*$C$7)/100</f>
        <v>0.01</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13</v>
      </c>
      <c r="J23" s="211" t="n">
        <f aca="false">IF(ISNUMBER(H23),IF(ISERROR(VLOOKUP($A23,'[1]liste reference'!$A$7:$P$904,4,0)),IF(ISERROR(VLOOKUP($A23,'[1]liste reference'!$B$7:$P$904,3,0)),"",VLOOKUP($A23,'[1]liste reference'!$B$7:$P$904,3,0)),VLOOKUP($A23,'[1]liste reference'!$A$7:$P$904,4,0)),"")</f>
        <v>2</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Phormidium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6414</v>
      </c>
      <c r="Q23" s="216" t="n">
        <f aca="false">IF(ISTEXT(H23),"",(B23*$B$7/100)+(C23*$C$7/100))</f>
        <v>0.01</v>
      </c>
      <c r="R23" s="217" t="n">
        <f aca="false">IF(OR(ISTEXT(H23),Q23=0),"",IF(Q23&lt;0.1,1,IF(Q23&lt;1,2,IF(Q23&lt;10,3,IF(Q23&lt;50,4,IF(Q23&gt;=50,5,""))))))</f>
        <v>1</v>
      </c>
      <c r="S23" s="217" t="n">
        <f aca="false">IF(ISERROR(R23*I23),0,R23*I23)</f>
        <v>13</v>
      </c>
      <c r="T23" s="217" t="n">
        <f aca="false">IF(ISERROR(R23*I23*J23),0,R23*I23*J23)</f>
        <v>26</v>
      </c>
      <c r="U23" s="217" t="n">
        <f aca="false">IF(ISERROR(R23*J23),0,R23*J23)</f>
        <v>2</v>
      </c>
      <c r="V23" s="218" t="str">
        <f aca="false">IF(AND(A23="",F23=0),"",IF(F23=0,"Il manque le(s) % de rec. !",""))</f>
        <v/>
      </c>
      <c r="W23" s="219"/>
      <c r="Y23" s="220" t="str">
        <f aca="false">IF(A23="new.cod","NEWCOD",IF(AND((Z23=""),ISTEXT(A23)),A23,IF(Z23="","",INDEX('[1]liste reference'!$A$8:$A$904,Z23))))</f>
        <v>PHOSPX</v>
      </c>
      <c r="Z23" s="10" t="n">
        <f aca="false">IF(ISERROR(MATCH(A23,'[1]liste reference'!$A$8:$A$904,0)),IF(ISERROR(MATCH(A23,'[1]liste reference'!$B$8:$B$904,0)),"",(MATCH(A23,'[1]liste reference'!$B$8:$B$904,0))),(MATCH(A23,'[1]liste reference'!$A$8:$A$904,0)))</f>
        <v>57</v>
      </c>
      <c r="AA23" s="221"/>
      <c r="AB23" s="222"/>
      <c r="AC23" s="222"/>
      <c r="BB23" s="10" t="n">
        <f aca="false">IF(A23="","",1)</f>
        <v>1</v>
      </c>
    </row>
    <row r="24" customFormat="false" ht="12.75" hidden="false" customHeight="false" outlineLevel="0" collapsed="false">
      <c r="A24" s="223" t="s">
        <v>77</v>
      </c>
      <c r="B24" s="224" t="n">
        <v>0.01</v>
      </c>
      <c r="C24" s="225"/>
      <c r="D24" s="207" t="str">
        <f aca="false">IF(ISERROR(VLOOKUP($A24,'[1]liste reference'!$A$7:$D$904,2,0)),IF(ISERROR(VLOOKUP($A24,'[1]liste reference'!$B$7:$D$904,1,0)),"",VLOOKUP($A24,'[1]liste reference'!$B$7:$D$904,1,0)),VLOOKUP($A24,'[1]liste reference'!$A$7:$D$904,2,0))</f>
        <v>Chara sp.</v>
      </c>
      <c r="E24" s="226" t="e">
        <f aca="false">IF(D24="",0,VLOOKUP(D24,D$22:D23,1,0))</f>
        <v>#N/A</v>
      </c>
      <c r="F24" s="227" t="n">
        <f aca="false">($B24*$B$7+$C24*$C$7)/100</f>
        <v>0.01</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str">
        <f aca="false">IF(ISNUMBER(H24),IF(ISERROR(VLOOKUP($A24,'[1]liste reference'!$A$7:$P$904,3,0)),IF(ISERROR(VLOOKUP($A24,'[1]liste reference'!$B$7:$P$904,2,0)),"",VLOOKUP($A24,'[1]liste reference'!$B$7:$P$904,2,0)),VLOOKUP($A24,'[1]liste reference'!$A$7:$P$904,3,0)),"")</f>
        <v/>
      </c>
      <c r="J24" s="211" t="str">
        <f aca="false">IF(ISNUMBER(H24),IF(ISERROR(VLOOKUP($A24,'[1]liste reference'!$A$7:$P$904,4,0)),IF(ISERROR(VLOOKUP($A24,'[1]liste reference'!$B$7:$P$904,3,0)),"",VLOOKUP($A24,'[1]liste reference'!$B$7:$P$904,3,0)),VLOOKUP($A24,'[1]liste reference'!$A$7:$P$904,4,0)),"")</f>
        <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Chara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1121</v>
      </c>
      <c r="Q24" s="216" t="n">
        <f aca="false">IF(ISTEXT(H24),"",(B24*$B$7/100)+(C24*$C$7/100))</f>
        <v>0.01</v>
      </c>
      <c r="R24" s="217" t="n">
        <f aca="false">IF(OR(ISTEXT(H24),Q24=0),"",IF(Q24&lt;0.1,1,IF(Q24&lt;1,2,IF(Q24&lt;10,3,IF(Q24&lt;50,4,IF(Q24&gt;=50,5,""))))))</f>
        <v>1</v>
      </c>
      <c r="S24" s="217" t="n">
        <f aca="false">IF(ISERROR(R24*I24),0,R24*I24)</f>
        <v>0</v>
      </c>
      <c r="T24" s="217" t="n">
        <f aca="false">IF(ISERROR(R24*I24*J24),0,R24*I24*J24)</f>
        <v>0</v>
      </c>
      <c r="U24" s="229" t="n">
        <f aca="false">IF(ISERROR(R24*J24),0,R24*J24)</f>
        <v>0</v>
      </c>
      <c r="V24" s="218" t="str">
        <f aca="false">IF(AND(A24="",F24=0),"",IF(F24=0,"Il manque le(s) % de rec. !",""))</f>
        <v/>
      </c>
      <c r="W24" s="219"/>
      <c r="Y24" s="220" t="str">
        <f aca="false">IF(A24="new.cod","NEWCOD",IF(AND((Z24=""),ISTEXT(A24)),A24,IF(Z24="","",INDEX('[1]liste reference'!$A$8:$A$904,Z24))))</f>
        <v>CHASPX</v>
      </c>
      <c r="Z24" s="10" t="n">
        <f aca="false">IF(ISERROR(MATCH(A24,'[1]liste reference'!$A$8:$A$904,0)),IF(ISERROR(MATCH(A24,'[1]liste reference'!$B$8:$B$904,0)),"",(MATCH(A24,'[1]liste reference'!$B$8:$B$904,0))),(MATCH(A24,'[1]liste reference'!$A$8:$A$904,0)))</f>
        <v>18</v>
      </c>
      <c r="AA24" s="221"/>
      <c r="AB24" s="222"/>
      <c r="AC24" s="222"/>
      <c r="BB24" s="10" t="n">
        <f aca="false">IF(A24="","",1)</f>
        <v>1</v>
      </c>
    </row>
    <row r="25" customFormat="false" ht="12.75" hidden="false" customHeight="false" outlineLevel="0" collapsed="false">
      <c r="A25" s="223" t="s">
        <v>78</v>
      </c>
      <c r="B25" s="224" t="n">
        <v>0.01</v>
      </c>
      <c r="C25" s="225"/>
      <c r="D25" s="207" t="str">
        <f aca="false">IF(ISERROR(VLOOKUP($A25,'[1]liste reference'!$A$7:$D$904,2,0)),IF(ISERROR(VLOOKUP($A25,'[1]liste reference'!$B$7:$D$904,1,0)),"",VLOOKUP($A25,'[1]liste reference'!$B$7:$D$904,1,0)),VLOOKUP($A25,'[1]liste reference'!$A$7:$D$904,2,0))</f>
        <v>Lyngbya sp.</v>
      </c>
      <c r="E25" s="226" t="e">
        <f aca="false">IF(D25="",0,VLOOKUP(D25,D$22:D24,1,0))</f>
        <v>#N/A</v>
      </c>
      <c r="F25" s="227" t="n">
        <f aca="false">($B25*$B$7+$C25*$C$7)/100</f>
        <v>0.01</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10</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Lyngbya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1107</v>
      </c>
      <c r="Q25" s="216" t="n">
        <f aca="false">IF(ISTEXT(H25),"",(B25*$B$7/100)+(C25*$C$7/100))</f>
        <v>0.01</v>
      </c>
      <c r="R25" s="217" t="n">
        <f aca="false">IF(OR(ISTEXT(H25),Q25=0),"",IF(Q25&lt;0.1,1,IF(Q25&lt;1,2,IF(Q25&lt;10,3,IF(Q25&lt;50,4,IF(Q25&gt;=50,5,""))))))</f>
        <v>1</v>
      </c>
      <c r="S25" s="217" t="n">
        <f aca="false">IF(ISERROR(R25*I25),0,R25*I25)</f>
        <v>10</v>
      </c>
      <c r="T25" s="217" t="n">
        <f aca="false">IF(ISERROR(R25*I25*J25),0,R25*I25*J25)</f>
        <v>20</v>
      </c>
      <c r="U25" s="229" t="n">
        <f aca="false">IF(ISERROR(R25*J25),0,R25*J25)</f>
        <v>2</v>
      </c>
      <c r="V25" s="218" t="str">
        <f aca="false">IF(AND(A25="",F25=0),"",IF(F25=0,"Il manque le(s) % de rec. !",""))</f>
        <v/>
      </c>
      <c r="W25" s="219"/>
      <c r="Y25" s="220" t="str">
        <f aca="false">IF(A25="new.cod","NEWCOD",IF(AND((Z25=""),ISTEXT(A25)),A25,IF(Z25="","",INDEX('[1]liste reference'!$A$8:$A$904,Z25))))</f>
        <v>LYNSPX</v>
      </c>
      <c r="Z25" s="10" t="n">
        <f aca="false">IF(ISERROR(MATCH(A25,'[1]liste reference'!$A$8:$A$904,0)),IF(ISERROR(MATCH(A25,'[1]liste reference'!$B$8:$B$904,0)),"",(MATCH(A25,'[1]liste reference'!$B$8:$B$904,0))),(MATCH(A25,'[1]liste reference'!$A$8:$A$904,0)))</f>
        <v>35</v>
      </c>
      <c r="AA25" s="221"/>
      <c r="AB25" s="222"/>
      <c r="AC25" s="222"/>
      <c r="BB25" s="10" t="n">
        <f aca="false">IF(A25="","",1)</f>
        <v>1</v>
      </c>
    </row>
    <row r="26" customFormat="false" ht="12.75" hidden="false" customHeight="false" outlineLevel="0" collapsed="false">
      <c r="A26" s="223" t="s">
        <v>79</v>
      </c>
      <c r="B26" s="224" t="n">
        <v>0.01</v>
      </c>
      <c r="C26" s="225"/>
      <c r="D26" s="207" t="str">
        <f aca="false">IF(ISERROR(VLOOKUP($A26,'[1]liste reference'!$A$7:$D$904,2,0)),IF(ISERROR(VLOOKUP($A26,'[1]liste reference'!$B$7:$D$904,1,0)),"",VLOOKUP($A26,'[1]liste reference'!$B$7:$D$904,1,0)),VLOOKUP($A26,'[1]liste reference'!$A$7:$D$904,2,0))</f>
        <v>Oscillatoria sp.</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ALG</v>
      </c>
      <c r="H26" s="210" t="n">
        <f aca="false">IF(A26="","x",IF(ISERROR(VLOOKUP($A26,'[1]liste reference'!$A$8:$P$904,14,0)),IF(ISERROR(VLOOKUP($A26,'[1]liste reference'!$B$8:$P$904,13,0)),"x",VLOOKUP($A26,'[1]liste reference'!$B$8:$P$904,13,0)),VLOOKUP($A26,'[1]liste reference'!$A$8:$P$904,14,0)))</f>
        <v>2</v>
      </c>
      <c r="I26" s="211" t="n">
        <f aca="false">IF(ISNUMBER(H26),IF(ISERROR(VLOOKUP($A26,'[1]liste reference'!$A$7:$P$904,3,0)),IF(ISERROR(VLOOKUP($A26,'[1]liste reference'!$B$7:$P$904,2,0)),"",VLOOKUP($A26,'[1]liste reference'!$B$7:$P$904,2,0)),VLOOKUP($A26,'[1]liste reference'!$A$7:$P$904,3,0)),"")</f>
        <v>11</v>
      </c>
      <c r="J26" s="211" t="n">
        <f aca="false">IF(ISNUMBER(H26),IF(ISERROR(VLOOKUP($A26,'[1]liste reference'!$A$7:$P$904,4,0)),IF(ISERROR(VLOOKUP($A26,'[1]liste reference'!$B$7:$P$904,3,0)),"",VLOOKUP($A26,'[1]liste reference'!$B$7:$P$904,3,0)),VLOOKUP($A26,'[1]liste reference'!$A$7:$P$904,4,0)),"")</f>
        <v>1</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Oscillatoria sp.</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1108</v>
      </c>
      <c r="Q26" s="216" t="n">
        <f aca="false">IF(ISTEXT(H26),"",(B26*$B$7/100)+(C26*$C$7/100))</f>
        <v>0.01</v>
      </c>
      <c r="R26" s="217" t="n">
        <f aca="false">IF(OR(ISTEXT(H26),Q26=0),"",IF(Q26&lt;0.1,1,IF(Q26&lt;1,2,IF(Q26&lt;10,3,IF(Q26&lt;50,4,IF(Q26&gt;=50,5,""))))))</f>
        <v>1</v>
      </c>
      <c r="S26" s="217" t="n">
        <f aca="false">IF(ISERROR(R26*I26),0,R26*I26)</f>
        <v>11</v>
      </c>
      <c r="T26" s="217" t="n">
        <f aca="false">IF(ISERROR(R26*I26*J26),0,R26*I26*J26)</f>
        <v>11</v>
      </c>
      <c r="U26" s="229" t="n">
        <f aca="false">IF(ISERROR(R26*J26),0,R26*J26)</f>
        <v>1</v>
      </c>
      <c r="V26" s="218" t="str">
        <f aca="false">IF(AND(A26="",F26=0),"",IF(F26=0,"Il manque le(s) % de rec. !",""))</f>
        <v/>
      </c>
      <c r="W26" s="219"/>
      <c r="Y26" s="220" t="str">
        <f aca="false">IF(A26="new.cod","NEWCOD",IF(AND((Z26=""),ISTEXT(A26)),A26,IF(Z26="","",INDEX('[1]liste reference'!$A$8:$A$904,Z26))))</f>
        <v>OSCSPX</v>
      </c>
      <c r="Z26" s="10" t="n">
        <f aca="false">IF(ISERROR(MATCH(A26,'[1]liste reference'!$A$8:$A$904,0)),IF(ISERROR(MATCH(A26,'[1]liste reference'!$B$8:$B$904,0)),"",(MATCH(A26,'[1]liste reference'!$B$8:$B$904,0))),(MATCH(A26,'[1]liste reference'!$A$8:$A$904,0)))</f>
        <v>56</v>
      </c>
      <c r="AA26" s="221"/>
      <c r="AB26" s="222"/>
      <c r="AC26" s="222"/>
      <c r="BB26" s="10" t="n">
        <f aca="false">IF(A26="","",1)</f>
        <v>1</v>
      </c>
    </row>
    <row r="27" customFormat="false" ht="12.75" hidden="false" customHeight="false" outlineLevel="0" collapsed="false">
      <c r="A27" s="223" t="s">
        <v>80</v>
      </c>
      <c r="B27" s="224" t="n">
        <v>0.01</v>
      </c>
      <c r="C27" s="225"/>
      <c r="D27" s="207" t="str">
        <f aca="false">IF(ISERROR(VLOOKUP($A27,'[1]liste reference'!$A$7:$D$904,2,0)),IF(ISERROR(VLOOKUP($A27,'[1]liste reference'!$B$7:$D$904,1,0)),"",VLOOKUP($A27,'[1]liste reference'!$B$7:$D$904,1,0)),VLOOKUP($A27,'[1]liste reference'!$A$7:$D$904,2,0))</f>
        <v>Vaucheria sp.</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ALG</v>
      </c>
      <c r="H27" s="210" t="n">
        <f aca="false">IF(A27="","x",IF(ISERROR(VLOOKUP($A27,'[1]liste reference'!$A$8:$P$904,14,0)),IF(ISERROR(VLOOKUP($A27,'[1]liste reference'!$B$8:$P$904,13,0)),"x",VLOOKUP($A27,'[1]liste reference'!$B$8:$P$904,13,0)),VLOOKUP($A27,'[1]liste reference'!$A$8:$P$904,14,0)))</f>
        <v>2</v>
      </c>
      <c r="I27" s="211" t="n">
        <f aca="false">IF(ISNUMBER(H27),IF(ISERROR(VLOOKUP($A27,'[1]liste reference'!$A$7:$P$904,3,0)),IF(ISERROR(VLOOKUP($A27,'[1]liste reference'!$B$7:$P$904,2,0)),"",VLOOKUP($A27,'[1]liste reference'!$B$7:$P$904,2,0)),VLOOKUP($A27,'[1]liste reference'!$A$7:$P$904,3,0)),"")</f>
        <v>4</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Vaucheria sp.</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6193</v>
      </c>
      <c r="Q27" s="216" t="n">
        <f aca="false">IF(ISTEXT(H27),"",(B27*$B$7/100)+(C27*$C$7/100))</f>
        <v>0.01</v>
      </c>
      <c r="R27" s="217" t="n">
        <f aca="false">IF(OR(ISTEXT(H27),Q27=0),"",IF(Q27&lt;0.1,1,IF(Q27&lt;1,2,IF(Q27&lt;10,3,IF(Q27&lt;50,4,IF(Q27&gt;=50,5,""))))))</f>
        <v>1</v>
      </c>
      <c r="S27" s="217" t="n">
        <f aca="false">IF(ISERROR(R27*I27),0,R27*I27)</f>
        <v>4</v>
      </c>
      <c r="T27" s="217" t="n">
        <f aca="false">IF(ISERROR(R27*I27*J27),0,R27*I27*J27)</f>
        <v>4</v>
      </c>
      <c r="U27" s="229" t="n">
        <f aca="false">IF(ISERROR(R27*J27),0,R27*J27)</f>
        <v>1</v>
      </c>
      <c r="V27" s="218" t="str">
        <f aca="false">IF(AND(A27="",F27=0),"",IF(F27=0,"Il manque le(s) % de rec. !",""))</f>
        <v/>
      </c>
      <c r="W27" s="230"/>
      <c r="Y27" s="220" t="str">
        <f aca="false">IF(A27="new.cod","NEWCOD",IF(AND((Z27=""),ISTEXT(A27)),A27,IF(Z27="","",INDEX('[1]liste reference'!$A$8:$A$904,Z27))))</f>
        <v>VAUSPX</v>
      </c>
      <c r="Z27" s="10" t="n">
        <f aca="false">IF(ISERROR(MATCH(A27,'[1]liste reference'!$A$8:$A$904,0)),IF(ISERROR(MATCH(A27,'[1]liste reference'!$B$8:$B$904,0)),"",(MATCH(A27,'[1]liste reference'!$B$8:$B$904,0))),(MATCH(A27,'[1]liste reference'!$A$8:$A$904,0)))</f>
        <v>82</v>
      </c>
      <c r="AA27" s="221"/>
      <c r="AB27" s="222"/>
      <c r="AC27" s="222"/>
      <c r="BB27" s="10" t="n">
        <f aca="false">IF(A27="","",1)</f>
        <v>1</v>
      </c>
    </row>
    <row r="28" customFormat="false" ht="12.75" hidden="false" customHeight="false" outlineLevel="0" collapsed="false">
      <c r="A28" s="223" t="s">
        <v>81</v>
      </c>
      <c r="B28" s="224" t="n">
        <v>0.01</v>
      </c>
      <c r="C28" s="225"/>
      <c r="D28" s="207" t="str">
        <f aca="false">IF(ISERROR(VLOOKUP($A28,'[1]liste reference'!$A$7:$D$904,2,0)),IF(ISERROR(VLOOKUP($A28,'[1]liste reference'!$B$7:$D$904,1,0)),"",VLOOKUP($A28,'[1]liste reference'!$B$7:$D$904,1,0)),VLOOKUP($A28,'[1]liste reference'!$A$7:$D$904,2,0))</f>
        <v>Oedogonium sp.</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ALG</v>
      </c>
      <c r="H28" s="210" t="n">
        <f aca="false">IF(A28="","x",IF(ISERROR(VLOOKUP($A28,'[1]liste reference'!$A$8:$P$904,14,0)),IF(ISERROR(VLOOKUP($A28,'[1]liste reference'!$B$8:$P$904,13,0)),"x",VLOOKUP($A28,'[1]liste reference'!$B$8:$P$904,13,0)),VLOOKUP($A28,'[1]liste reference'!$A$8:$P$904,14,0)))</f>
        <v>2</v>
      </c>
      <c r="I28" s="211" t="n">
        <f aca="false">IF(ISNUMBER(H28),IF(ISERROR(VLOOKUP($A28,'[1]liste reference'!$A$7:$P$904,3,0)),IF(ISERROR(VLOOKUP($A28,'[1]liste reference'!$B$7:$P$904,2,0)),"",VLOOKUP($A28,'[1]liste reference'!$B$7:$P$904,2,0)),VLOOKUP($A28,'[1]liste reference'!$A$7:$P$904,3,0)),"")</f>
        <v>6</v>
      </c>
      <c r="J28" s="211" t="n">
        <f aca="false">IF(ISNUMBER(H28),IF(ISERROR(VLOOKUP($A28,'[1]liste reference'!$A$7:$P$904,4,0)),IF(ISERROR(VLOOKUP($A28,'[1]liste reference'!$B$7:$P$904,3,0)),"",VLOOKUP($A28,'[1]liste reference'!$B$7:$P$904,3,0)),VLOOKUP($A28,'[1]liste reference'!$A$7:$P$904,4,0)),"")</f>
        <v>2</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Oedogonium sp.</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1134</v>
      </c>
      <c r="Q28" s="216" t="n">
        <f aca="false">IF(ISTEXT(H28),"",(B28*$B$7/100)+(C28*$C$7/100))</f>
        <v>0.01</v>
      </c>
      <c r="R28" s="217" t="n">
        <f aca="false">IF(OR(ISTEXT(H28),Q28=0),"",IF(Q28&lt;0.1,1,IF(Q28&lt;1,2,IF(Q28&lt;10,3,IF(Q28&lt;50,4,IF(Q28&gt;=50,5,""))))))</f>
        <v>1</v>
      </c>
      <c r="S28" s="217" t="n">
        <f aca="false">IF(ISERROR(R28*I28),0,R28*I28)</f>
        <v>6</v>
      </c>
      <c r="T28" s="217" t="n">
        <f aca="false">IF(ISERROR(R28*I28*J28),0,R28*I28*J28)</f>
        <v>12</v>
      </c>
      <c r="U28" s="229" t="n">
        <f aca="false">IF(ISERROR(R28*J28),0,R28*J28)</f>
        <v>2</v>
      </c>
      <c r="V28" s="218" t="str">
        <f aca="false">IF(AND(A28="",F28=0),"",IF(F28=0,"Il manque le(s) % de rec. !",""))</f>
        <v/>
      </c>
      <c r="W28" s="219"/>
      <c r="Y28" s="220" t="str">
        <f aca="false">IF(A28="new.cod","NEWCOD",IF(AND((Z28=""),ISTEXT(A28)),A28,IF(Z28="","",INDEX('[1]liste reference'!$A$8:$A$904,Z28))))</f>
        <v>OEDSPX</v>
      </c>
      <c r="Z28" s="10" t="n">
        <f aca="false">IF(ISERROR(MATCH(A28,'[1]liste reference'!$A$8:$A$904,0)),IF(ISERROR(MATCH(A28,'[1]liste reference'!$B$8:$B$904,0)),"",(MATCH(A28,'[1]liste reference'!$B$8:$B$904,0))),(MATCH(A28,'[1]liste reference'!$A$8:$A$904,0)))</f>
        <v>55</v>
      </c>
      <c r="AA28" s="221"/>
      <c r="AB28" s="222"/>
      <c r="AC28" s="222"/>
      <c r="BB28" s="10" t="n">
        <f aca="false">IF(A28="","",1)</f>
        <v>1</v>
      </c>
    </row>
    <row r="29" customFormat="false" ht="12.75" hidden="false" customHeight="false" outlineLevel="0" collapsed="false">
      <c r="A29" s="223" t="s">
        <v>82</v>
      </c>
      <c r="B29" s="224" t="n">
        <v>0.01</v>
      </c>
      <c r="C29" s="225"/>
      <c r="D29" s="207" t="str">
        <f aca="false">IF(ISERROR(VLOOKUP($A29,'[1]liste reference'!$A$7:$D$904,2,0)),IF(ISERROR(VLOOKUP($A29,'[1]liste reference'!$B$7:$D$904,1,0)),"",VLOOKUP($A29,'[1]liste reference'!$B$7:$D$904,1,0)),VLOOKUP($A29,'[1]liste reference'!$A$7:$D$904,2,0))</f>
        <v>Fontinalis antipyretica</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10</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Fontinalis antipyretica</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1310</v>
      </c>
      <c r="Q29" s="216" t="n">
        <f aca="false">IF(ISTEXT(H29),"",(B29*$B$7/100)+(C29*$C$7/100))</f>
        <v>0.01</v>
      </c>
      <c r="R29" s="217" t="n">
        <f aca="false">IF(OR(ISTEXT(H29),Q29=0),"",IF(Q29&lt;0.1,1,IF(Q29&lt;1,2,IF(Q29&lt;10,3,IF(Q29&lt;50,4,IF(Q29&gt;=50,5,""))))))</f>
        <v>1</v>
      </c>
      <c r="S29" s="217" t="n">
        <f aca="false">IF(ISERROR(R29*I29),0,R29*I29)</f>
        <v>10</v>
      </c>
      <c r="T29" s="217" t="n">
        <f aca="false">IF(ISERROR(R29*I29*J29),0,R29*I29*J29)</f>
        <v>10</v>
      </c>
      <c r="U29" s="229" t="n">
        <f aca="false">IF(ISERROR(R29*J29),0,R29*J29)</f>
        <v>1</v>
      </c>
      <c r="V29" s="218" t="str">
        <f aca="false">IF(AND(A29="",F29=0),"",IF(F29=0,"Il manque le(s) % de rec. !",""))</f>
        <v/>
      </c>
      <c r="W29" s="219"/>
      <c r="X29" s="219"/>
      <c r="Y29" s="220" t="str">
        <f aca="false">IF(A29="new.cod","NEWCOD",IF(AND((Z29=""),ISTEXT(A29)),A29,IF(Z29="","",INDEX('[1]liste reference'!$A$8:$A$904,Z29))))</f>
        <v>FONANT</v>
      </c>
      <c r="Z29" s="10" t="n">
        <f aca="false">IF(ISERROR(MATCH(A29,'[1]liste reference'!$A$8:$A$904,0)),IF(ISERROR(MATCH(A29,'[1]liste reference'!$B$8:$B$904,0)),"",(MATCH(A29,'[1]liste reference'!$B$8:$B$904,0))),(MATCH(A29,'[1]liste reference'!$A$8:$A$904,0)))</f>
        <v>210</v>
      </c>
      <c r="AA29" s="221"/>
      <c r="AB29" s="222"/>
      <c r="AC29" s="222"/>
      <c r="BB29" s="10" t="n">
        <f aca="false">IF(A29="","",1)</f>
        <v>1</v>
      </c>
    </row>
    <row r="30" customFormat="false" ht="12.75" hidden="false" customHeight="false" outlineLevel="0" collapsed="false">
      <c r="A30" s="223" t="s">
        <v>16</v>
      </c>
      <c r="B30" s="224" t="n">
        <v>0.01</v>
      </c>
      <c r="C30" s="225"/>
      <c r="D30" s="207" t="str">
        <f aca="false">IF(ISERROR(VLOOKUP($A30,'[1]liste reference'!$A$7:$D$904,2,0)),IF(ISERROR(VLOOKUP($A30,'[1]liste reference'!$B$7:$D$904,1,0)),"",VLOOKUP($A30,'[1]liste reference'!$B$7:$D$904,1,0)),VLOOKUP($A30,'[1]liste reference'!$A$7:$D$904,2,0))</f>
        <v>Cratoneuron filicinum</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18</v>
      </c>
      <c r="J30" s="211" t="n">
        <f aca="false">IF(ISNUMBER(H30),IF(ISERROR(VLOOKUP($A30,'[1]liste reference'!$A$7:$P$904,4,0)),IF(ISERROR(VLOOKUP($A30,'[1]liste reference'!$B$7:$P$904,3,0)),"",VLOOKUP($A30,'[1]liste reference'!$B$7:$P$904,3,0)),VLOOKUP($A30,'[1]liste reference'!$A$7:$P$904,4,0)),"")</f>
        <v>3</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Cratoneuron filicinum</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1233</v>
      </c>
      <c r="Q30" s="216" t="n">
        <f aca="false">IF(ISTEXT(H30),"",(B30*$B$7/100)+(C30*$C$7/100))</f>
        <v>0.01</v>
      </c>
      <c r="R30" s="217" t="n">
        <f aca="false">IF(OR(ISTEXT(H30),Q30=0),"",IF(Q30&lt;0.1,1,IF(Q30&lt;1,2,IF(Q30&lt;10,3,IF(Q30&lt;50,4,IF(Q30&gt;=50,5,""))))))</f>
        <v>1</v>
      </c>
      <c r="S30" s="217" t="n">
        <f aca="false">IF(ISERROR(R30*I30),0,R30*I30)</f>
        <v>18</v>
      </c>
      <c r="T30" s="217" t="n">
        <f aca="false">IF(ISERROR(R30*I30*J30),0,R30*I30*J30)</f>
        <v>54</v>
      </c>
      <c r="U30" s="229" t="n">
        <f aca="false">IF(ISERROR(R30*J30),0,R30*J30)</f>
        <v>3</v>
      </c>
      <c r="V30" s="218" t="str">
        <f aca="false">IF(AND(A30="",F30=0),"",IF(F30=0,"Il manque le(s) % de rec. !",""))</f>
        <v/>
      </c>
      <c r="W30" s="219"/>
      <c r="Y30" s="220" t="str">
        <f aca="false">IF(A30="new.cod","NEWCOD",IF(AND((Z30=""),ISTEXT(A30)),A30,IF(Z30="","",INDEX('[1]liste reference'!$A$8:$A$904,Z30))))</f>
        <v>CRAFIL</v>
      </c>
      <c r="Z30" s="10" t="n">
        <f aca="false">IF(ISERROR(MATCH(A30,'[1]liste reference'!$A$8:$A$904,0)),IF(ISERROR(MATCH(A30,'[1]liste reference'!$B$8:$B$904,0)),"",(MATCH(A30,'[1]liste reference'!$B$8:$B$904,0))),(MATCH(A30,'[1]liste reference'!$A$8:$A$904,0)))</f>
        <v>178</v>
      </c>
      <c r="AA30" s="221"/>
      <c r="AB30" s="222"/>
      <c r="AC30" s="222"/>
      <c r="BB30" s="10" t="n">
        <f aca="false">IF(A30="","",1)</f>
        <v>1</v>
      </c>
    </row>
    <row r="31" customFormat="false" ht="12.75" hidden="false" customHeight="false" outlineLevel="0" collapsed="false">
      <c r="A31" s="223" t="s">
        <v>83</v>
      </c>
      <c r="B31" s="224" t="n">
        <v>0.01</v>
      </c>
      <c r="C31" s="225"/>
      <c r="D31" s="207" t="str">
        <f aca="false">IF(ISERROR(VLOOKUP($A31,'[1]liste reference'!$A$7:$D$904,2,0)),IF(ISERROR(VLOOKUP($A31,'[1]liste reference'!$B$7:$D$904,1,0)),"",VLOOKUP($A31,'[1]liste reference'!$B$7:$D$904,1,0)),VLOOKUP($A31,'[1]liste reference'!$A$7:$D$904,2,0))</f>
        <v>Orthotrichum rivulare</v>
      </c>
      <c r="E31" s="226" t="e">
        <f aca="false">IF(D31="",0,VLOOKUP(D31,D$22:D30,1,0))</f>
        <v>#N/A</v>
      </c>
      <c r="F31" s="227" t="n">
        <f aca="false">($B31*$B$7+$C31*$C$7)/100</f>
        <v>0.01</v>
      </c>
      <c r="G31" s="209" t="str">
        <f aca="false">IF(A31="","",IF(ISERROR(VLOOKUP($A31,'[1]liste reference'!$A$7:$P$904,13,0)),IF(ISERROR(VLOOKUP($A31,'[1]liste reference'!$B$7:$P$904,12,0)),"    -",VLOOKUP($A31,'[1]liste reference'!$B$7:$P$904,12,0)),VLOOKUP($A31,'[1]liste reference'!$A$7:$P$904,13,0)))</f>
        <v>BRm</v>
      </c>
      <c r="H31" s="210" t="n">
        <f aca="false">IF(A31="","x",IF(ISERROR(VLOOKUP($A31,'[1]liste reference'!$A$8:$P$904,14,0)),IF(ISERROR(VLOOKUP($A31,'[1]liste reference'!$B$8:$P$904,13,0)),"x",VLOOKUP($A31,'[1]liste reference'!$B$8:$P$904,13,0)),VLOOKUP($A31,'[1]liste reference'!$A$8:$P$904,14,0)))</f>
        <v>5</v>
      </c>
      <c r="I31" s="211" t="n">
        <f aca="false">IF(ISNUMBER(H31),IF(ISERROR(VLOOKUP($A31,'[1]liste reference'!$A$7:$P$904,3,0)),IF(ISERROR(VLOOKUP($A31,'[1]liste reference'!$B$7:$P$904,2,0)),"",VLOOKUP($A31,'[1]liste reference'!$B$7:$P$904,2,0)),VLOOKUP($A31,'[1]liste reference'!$A$7:$P$904,3,0)),"")</f>
        <v>15</v>
      </c>
      <c r="J31" s="211" t="n">
        <f aca="false">IF(ISNUMBER(H31),IF(ISERROR(VLOOKUP($A31,'[1]liste reference'!$A$7:$P$904,4,0)),IF(ISERROR(VLOOKUP($A31,'[1]liste reference'!$B$7:$P$904,3,0)),"",VLOOKUP($A31,'[1]liste reference'!$B$7:$P$904,3,0)),VLOOKUP($A31,'[1]liste reference'!$A$7:$P$904,4,0)),"")</f>
        <v>3</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Orthotrichum rivulare</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1352</v>
      </c>
      <c r="Q31" s="216" t="n">
        <f aca="false">IF(ISTEXT(H31),"",(B31*$B$7/100)+(C31*$C$7/100))</f>
        <v>0.01</v>
      </c>
      <c r="R31" s="217" t="n">
        <f aca="false">IF(OR(ISTEXT(H31),Q31=0),"",IF(Q31&lt;0.1,1,IF(Q31&lt;1,2,IF(Q31&lt;10,3,IF(Q31&lt;50,4,IF(Q31&gt;=50,5,""))))))</f>
        <v>1</v>
      </c>
      <c r="S31" s="217" t="n">
        <f aca="false">IF(ISERROR(R31*I31),0,R31*I31)</f>
        <v>15</v>
      </c>
      <c r="T31" s="217" t="n">
        <f aca="false">IF(ISERROR(R31*I31*J31),0,R31*I31*J31)</f>
        <v>45</v>
      </c>
      <c r="U31" s="229" t="n">
        <f aca="false">IF(ISERROR(R31*J31),0,R31*J31)</f>
        <v>3</v>
      </c>
      <c r="V31" s="218" t="str">
        <f aca="false">IF(AND(A31="",F31=0),"",IF(F31=0,"Il manque le(s) % de rec. !",""))</f>
        <v/>
      </c>
      <c r="W31" s="219"/>
      <c r="Y31" s="220" t="str">
        <f aca="false">IF(A31="new.cod","NEWCOD",IF(AND((Z31=""),ISTEXT(A31)),A31,IF(Z31="","",INDEX('[1]liste reference'!$A$8:$A$904,Z31))))</f>
        <v>ORTRIV</v>
      </c>
      <c r="Z31" s="10" t="n">
        <f aca="false">IF(ISERROR(MATCH(A31,'[1]liste reference'!$A$8:$A$904,0)),IF(ISERROR(MATCH(A31,'[1]liste reference'!$B$8:$B$904,0)),"",(MATCH(A31,'[1]liste reference'!$B$8:$B$904,0))),(MATCH(A31,'[1]liste reference'!$A$8:$A$904,0)))</f>
        <v>229</v>
      </c>
      <c r="AA31" s="221"/>
      <c r="AB31" s="222"/>
      <c r="AC31" s="222"/>
      <c r="BB31" s="10" t="n">
        <f aca="false">IF(A31="","",1)</f>
        <v>1</v>
      </c>
    </row>
    <row r="32" customFormat="false" ht="12.75" hidden="false" customHeight="false" outlineLevel="0" collapsed="false">
      <c r="A32" s="223" t="s">
        <v>84</v>
      </c>
      <c r="B32" s="224" t="n">
        <v>0.01</v>
      </c>
      <c r="C32" s="225"/>
      <c r="D32" s="207" t="str">
        <f aca="false">IF(ISERROR(VLOOKUP($A32,'[1]liste reference'!$A$7:$D$904,2,0)),IF(ISERROR(VLOOKUP($A32,'[1]liste reference'!$B$7:$D$904,1,0)),"",VLOOKUP($A32,'[1]liste reference'!$B$7:$D$904,1,0)),VLOOKUP($A32,'[1]liste reference'!$A$7:$D$904,2,0))</f>
        <v>Lythrum salicaria</v>
      </c>
      <c r="E32" s="226" t="e">
        <f aca="false">IF(D32="",0,VLOOKUP(D32,D$22:D31,1,0))</f>
        <v>#N/A</v>
      </c>
      <c r="F32" s="227" t="n">
        <f aca="false">($B32*$B$7+$C32*$C$7)/100</f>
        <v>0.01</v>
      </c>
      <c r="G32" s="209" t="str">
        <f aca="false">IF(A32="","",IF(ISERROR(VLOOKUP($A32,'[1]liste reference'!$A$7:$P$904,13,0)),IF(ISERROR(VLOOKUP($A32,'[1]liste reference'!$B$7:$P$904,12,0)),"    -",VLOOKUP($A32,'[1]liste reference'!$B$7:$P$904,12,0)),VLOOKUP($A32,'[1]liste reference'!$A$7:$P$904,13,0)))</f>
        <v>PHe</v>
      </c>
      <c r="H32" s="210" t="n">
        <f aca="false">IF(A32="","x",IF(ISERROR(VLOOKUP($A32,'[1]liste reference'!$A$8:$P$904,14,0)),IF(ISERROR(VLOOKUP($A32,'[1]liste reference'!$B$8:$P$904,13,0)),"x",VLOOKUP($A32,'[1]liste reference'!$B$8:$P$904,13,0)),VLOOKUP($A32,'[1]liste reference'!$A$8:$P$904,14,0)))</f>
        <v>8</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Lythrum salicaria</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1823</v>
      </c>
      <c r="Q32" s="216" t="n">
        <f aca="false">IF(ISTEXT(H32),"",(B32*$B$7/100)+(C32*$C$7/100))</f>
        <v>0.01</v>
      </c>
      <c r="R32" s="217" t="n">
        <f aca="false">IF(OR(ISTEXT(H32),Q32=0),"",IF(Q32&lt;0.1,1,IF(Q32&lt;1,2,IF(Q32&lt;10,3,IF(Q32&lt;50,4,IF(Q32&gt;=50,5,""))))))</f>
        <v>1</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LYTSAL</v>
      </c>
      <c r="Z32" s="10" t="n">
        <f aca="false">IF(ISERROR(MATCH(A32,'[1]liste reference'!$A$8:$A$904,0)),IF(ISERROR(MATCH(A32,'[1]liste reference'!$B$8:$B$904,0)),"",(MATCH(A32,'[1]liste reference'!$B$8:$B$904,0))),(MATCH(A32,'[1]liste reference'!$A$8:$A$904,0)))</f>
        <v>605</v>
      </c>
      <c r="AA32" s="221"/>
      <c r="AB32" s="222"/>
      <c r="AC32" s="222"/>
      <c r="BB32" s="10" t="n">
        <f aca="false">IF(A32="","",1)</f>
        <v>1</v>
      </c>
    </row>
    <row r="33" customFormat="false" ht="12.75" hidden="false" customHeight="false" outlineLevel="0" collapsed="false">
      <c r="A33" s="223" t="s">
        <v>85</v>
      </c>
      <c r="B33" s="224" t="n">
        <v>0.01</v>
      </c>
      <c r="C33" s="225"/>
      <c r="D33" s="207" t="str">
        <f aca="false">IF(ISERROR(VLOOKUP($A33,'[1]liste reference'!$A$7:$D$904,2,0)),IF(ISERROR(VLOOKUP($A33,'[1]liste reference'!$B$7:$D$904,1,0)),"",VLOOKUP($A33,'[1]liste reference'!$B$7:$D$904,1,0)),VLOOKUP($A33,'[1]liste reference'!$A$7:$D$904,2,0))</f>
        <v>Potentilla sp.</v>
      </c>
      <c r="E33" s="226" t="e">
        <f aca="false">IF(D33="",0,VLOOKUP(D33,D$22:D32,1,0))</f>
        <v>#N/A</v>
      </c>
      <c r="F33" s="227" t="n">
        <f aca="false">($B33*$B$7+$C33*$C$7)/100</f>
        <v>0.01</v>
      </c>
      <c r="G33" s="209" t="str">
        <f aca="false">IF(A33="","",IF(ISERROR(VLOOKUP($A33,'[1]liste reference'!$A$7:$P$904,13,0)),IF(ISERROR(VLOOKUP($A33,'[1]liste reference'!$B$7:$P$904,12,0)),"    -",VLOOKUP($A33,'[1]liste reference'!$B$7:$P$904,12,0)),VLOOKUP($A33,'[1]liste reference'!$A$7:$P$904,13,0)))</f>
        <v>PHe</v>
      </c>
      <c r="H33" s="210" t="n">
        <f aca="false">IF(A33="","x",IF(ISERROR(VLOOKUP($A33,'[1]liste reference'!$A$8:$P$904,14,0)),IF(ISERROR(VLOOKUP($A33,'[1]liste reference'!$B$8:$P$904,13,0)),"x",VLOOKUP($A33,'[1]liste reference'!$B$8:$P$904,13,0)),VLOOKUP($A33,'[1]liste reference'!$A$8:$P$904,14,0)))</f>
        <v>8</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Potentilla sp.</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1920</v>
      </c>
      <c r="Q33" s="216" t="n">
        <f aca="false">IF(ISTEXT(H33),"",(B33*$B$7/100)+(C33*$C$7/100))</f>
        <v>0.01</v>
      </c>
      <c r="R33" s="217" t="n">
        <f aca="false">IF(OR(ISTEXT(H33),Q33=0),"",IF(Q33&lt;0.1,1,IF(Q33&lt;1,2,IF(Q33&lt;10,3,IF(Q33&lt;50,4,IF(Q33&gt;=50,5,""))))))</f>
        <v>1</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POESPX</v>
      </c>
      <c r="Z33" s="10" t="n">
        <f aca="false">IF(ISERROR(MATCH(A33,'[1]liste reference'!$A$8:$A$904,0)),IF(ISERROR(MATCH(A33,'[1]liste reference'!$B$8:$B$904,0)),"",(MATCH(A33,'[1]liste reference'!$B$8:$B$904,0))),(MATCH(A33,'[1]liste reference'!$A$8:$A$904,0)))</f>
        <v>639</v>
      </c>
      <c r="AA33" s="221"/>
      <c r="AB33" s="222"/>
      <c r="AC33" s="222"/>
      <c r="BB33" s="10" t="n">
        <f aca="false">IF(A33="","",1)</f>
        <v>1</v>
      </c>
    </row>
    <row r="34" customFormat="false" ht="12.75" hidden="false" customHeight="false" outlineLevel="0" collapsed="false">
      <c r="A34" s="223" t="s">
        <v>86</v>
      </c>
      <c r="B34" s="224" t="n">
        <v>0.01</v>
      </c>
      <c r="C34" s="225"/>
      <c r="D34" s="207" t="str">
        <f aca="false">IF(ISERROR(VLOOKUP($A34,'[1]liste reference'!$A$7:$D$904,2,0)),IF(ISERROR(VLOOKUP($A34,'[1]liste reference'!$B$7:$D$904,1,0)),"",VLOOKUP($A34,'[1]liste reference'!$B$7:$D$904,1,0)),VLOOKUP($A34,'[1]liste reference'!$A$7:$D$904,2,0))</f>
        <v>Equisetum palustre</v>
      </c>
      <c r="E34" s="226" t="e">
        <f aca="false">IF(D34="",0,VLOOKUP(D34,D$22:D33,1,0))</f>
        <v>#N/A</v>
      </c>
      <c r="F34" s="231" t="n">
        <f aca="false">($B34*$B$7+$C34*$C$7)/100</f>
        <v>0.01</v>
      </c>
      <c r="G34" s="209" t="str">
        <f aca="false">IF(A34="","",IF(ISERROR(VLOOKUP($A34,'[1]liste reference'!$A$7:$P$904,13,0)),IF(ISERROR(VLOOKUP($A34,'[1]liste reference'!$B$7:$P$904,12,0)),"    -",VLOOKUP($A34,'[1]liste reference'!$B$7:$P$904,12,0)),VLOOKUP($A34,'[1]liste reference'!$A$7:$P$904,13,0)))</f>
        <v>PTE</v>
      </c>
      <c r="H34" s="210" t="n">
        <f aca="false">IF(A34="","x",IF(ISERROR(VLOOKUP($A34,'[1]liste reference'!$A$8:$P$904,14,0)),IF(ISERROR(VLOOKUP($A34,'[1]liste reference'!$B$8:$P$904,13,0)),"x",VLOOKUP($A34,'[1]liste reference'!$B$8:$P$904,13,0)),VLOOKUP($A34,'[1]liste reference'!$A$8:$P$904,14,0)))</f>
        <v>6</v>
      </c>
      <c r="I34" s="211" t="n">
        <f aca="false">IF(ISNUMBER(H34),IF(ISERROR(VLOOKUP($A34,'[1]liste reference'!$A$7:$P$904,3,0)),IF(ISERROR(VLOOKUP($A34,'[1]liste reference'!$B$7:$P$904,2,0)),"",VLOOKUP($A34,'[1]liste reference'!$B$7:$P$904,2,0)),VLOOKUP($A34,'[1]liste reference'!$A$7:$P$904,3,0)),"")</f>
        <v>10</v>
      </c>
      <c r="J34" s="211" t="n">
        <f aca="false">IF(ISNUMBER(H34),IF(ISERROR(VLOOKUP($A34,'[1]liste reference'!$A$7:$P$904,4,0)),IF(ISERROR(VLOOKUP($A34,'[1]liste reference'!$B$7:$P$904,3,0)),"",VLOOKUP($A34,'[1]liste reference'!$B$7:$P$904,3,0)),VLOOKUP($A34,'[1]liste reference'!$A$7:$P$904,4,0)),"")</f>
        <v>1</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Equisetum palustre</v>
      </c>
      <c r="L34" s="228"/>
      <c r="M34" s="228"/>
      <c r="N34" s="228"/>
      <c r="O34" s="214"/>
      <c r="P34" s="215" t="n">
        <f aca="false">IF($A34="NEWCOD",IF($AC34="","No",$AC34),IF(ISTEXT($E34),"DEJA SAISI !",IF($A34="","",IF(ISERROR(VLOOKUP($A34,'[1]liste reference'!A$1:S$1048576,19,FALSE())),IF(ISERROR(VLOOKUP($A34,'[1]liste reference'!B$1:S$1048576,19,FALSE())),"",VLOOKUP($A34,'[1]liste reference'!B$1:S$1048576,19,FALSE())),VLOOKUP($A34,'[1]liste reference'!A$1:S$1048576,19,FALSE())))))</f>
        <v>1387</v>
      </c>
      <c r="Q34" s="216" t="n">
        <f aca="false">IF(ISTEXT(H34),"",(B34*$B$7/100)+(C34*$C$7/100))</f>
        <v>0.01</v>
      </c>
      <c r="R34" s="217" t="n">
        <f aca="false">IF(OR(ISTEXT(H34),Q34=0),"",IF(Q34&lt;0.1,1,IF(Q34&lt;1,2,IF(Q34&lt;10,3,IF(Q34&lt;50,4,IF(Q34&gt;=50,5,""))))))</f>
        <v>1</v>
      </c>
      <c r="S34" s="217" t="n">
        <f aca="false">IF(ISERROR(R34*I34),0,R34*I34)</f>
        <v>10</v>
      </c>
      <c r="T34" s="217" t="n">
        <f aca="false">IF(ISERROR(R34*I34*J34),0,R34*I34*J34)</f>
        <v>10</v>
      </c>
      <c r="U34" s="229" t="n">
        <f aca="false">IF(ISERROR(R34*J34),0,R34*J34)</f>
        <v>1</v>
      </c>
      <c r="V34" s="218" t="str">
        <f aca="false">IF(AND(A34="",F34=0),"",IF(F34=0,"Il manque le(s) % de rec. !",""))</f>
        <v/>
      </c>
      <c r="W34" s="219"/>
      <c r="Y34" s="220" t="str">
        <f aca="false">IF(A34="new.cod","NEWCOD",IF(AND((Z34=""),ISTEXT(A34)),A34,IF(Z34="","",INDEX('[1]liste reference'!$A$8:$A$904,Z34))))</f>
        <v>EQUPAL</v>
      </c>
      <c r="Z34" s="10" t="n">
        <f aca="false">IF(ISERROR(MATCH(A34,'[1]liste reference'!$A$8:$A$904,0)),IF(ISERROR(MATCH(A34,'[1]liste reference'!$B$8:$B$904,0)),"",(MATCH(A34,'[1]liste reference'!$B$8:$B$904,0))),(MATCH(A34,'[1]liste reference'!$A$8:$A$904,0)))</f>
        <v>281</v>
      </c>
      <c r="AA34" s="221"/>
      <c r="AB34" s="222"/>
      <c r="AC34" s="222"/>
      <c r="BB34" s="10" t="n">
        <f aca="false">IF(A34="","",1)</f>
        <v>1</v>
      </c>
    </row>
    <row r="35" customFormat="false" ht="12.75" hidden="false" customHeight="false" outlineLevel="0" collapsed="false">
      <c r="A35" s="223" t="s">
        <v>87</v>
      </c>
      <c r="B35" s="224" t="n">
        <v>0.01</v>
      </c>
      <c r="C35" s="225"/>
      <c r="D35" s="207" t="str">
        <f aca="false">IF(ISERROR(VLOOKUP($A35,'[1]liste reference'!$A$7:$D$904,2,0)),IF(ISERROR(VLOOKUP($A35,'[1]liste reference'!$B$7:$D$904,1,0)),"",VLOOKUP($A35,'[1]liste reference'!$B$7:$D$904,1,0)),VLOOKUP($A35,'[1]liste reference'!$A$7:$D$904,2,0))</f>
        <v>Agrostis stolonifera</v>
      </c>
      <c r="E35" s="226" t="e">
        <f aca="false">IF(D35="",0,VLOOKUP(D35,D$22:D34,1,0))</f>
        <v>#N/A</v>
      </c>
      <c r="F35" s="231" t="n">
        <f aca="false">($B35*$B$7+$C35*$C$7)/100</f>
        <v>0.01</v>
      </c>
      <c r="G35" s="209" t="str">
        <f aca="false">IF(A35="","",IF(ISERROR(VLOOKUP($A35,'[1]liste reference'!$A$7:$P$904,13,0)),IF(ISERROR(VLOOKUP($A35,'[1]liste reference'!$B$7:$P$904,12,0)),"    -",VLOOKUP($A35,'[1]liste reference'!$B$7:$P$904,12,0)),VLOOKUP($A35,'[1]liste reference'!$A$7:$P$904,13,0)))</f>
        <v>PHe</v>
      </c>
      <c r="H35" s="210" t="n">
        <f aca="false">IF(A35="","x",IF(ISERROR(VLOOKUP($A35,'[1]liste reference'!$A$8:$P$904,14,0)),IF(ISERROR(VLOOKUP($A35,'[1]liste reference'!$B$8:$P$904,13,0)),"x",VLOOKUP($A35,'[1]liste reference'!$B$8:$P$904,13,0)),VLOOKUP($A35,'[1]liste reference'!$A$8:$P$904,14,0)))</f>
        <v>8</v>
      </c>
      <c r="I35" s="211" t="n">
        <f aca="false">IF(ISNUMBER(H35),IF(ISERROR(VLOOKUP($A35,'[1]liste reference'!$A$7:$P$904,3,0)),IF(ISERROR(VLOOKUP($A35,'[1]liste reference'!$B$7:$P$904,2,0)),"",VLOOKUP($A35,'[1]liste reference'!$B$7:$P$904,2,0)),VLOOKUP($A35,'[1]liste reference'!$A$7:$P$904,3,0)),"")</f>
        <v>10</v>
      </c>
      <c r="J35" s="211" t="n">
        <f aca="false">IF(ISNUMBER(H35),IF(ISERROR(VLOOKUP($A35,'[1]liste reference'!$A$7:$P$904,4,0)),IF(ISERROR(VLOOKUP($A35,'[1]liste reference'!$B$7:$P$904,3,0)),"",VLOOKUP($A35,'[1]liste reference'!$B$7:$P$904,3,0)),VLOOKUP($A35,'[1]liste reference'!$A$7:$P$904,4,0)),"")</f>
        <v>1</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Agrostis stolonifera</v>
      </c>
      <c r="L35" s="228"/>
      <c r="M35" s="228"/>
      <c r="N35" s="228"/>
      <c r="O35" s="214"/>
      <c r="P35" s="215" t="n">
        <f aca="false">IF($A35="NEWCOD",IF($AC35="","No",$AC35),IF(ISTEXT($E35),"DEJA SAISI !",IF($A35="","",IF(ISERROR(VLOOKUP($A35,'[1]liste reference'!A$1:S$1048576,19,FALSE())),IF(ISERROR(VLOOKUP($A35,'[1]liste reference'!B$1:S$1048576,19,FALSE())),"",VLOOKUP($A35,'[1]liste reference'!B$1:S$1048576,19,FALSE())),VLOOKUP($A35,'[1]liste reference'!A$1:S$1048576,19,FALSE())))))</f>
        <v>1543</v>
      </c>
      <c r="Q35" s="216" t="n">
        <f aca="false">IF(ISTEXT(H35),"",(B35*$B$7/100)+(C35*$C$7/100))</f>
        <v>0.01</v>
      </c>
      <c r="R35" s="217" t="n">
        <f aca="false">IF(OR(ISTEXT(H35),Q35=0),"",IF(Q35&lt;0.1,1,IF(Q35&lt;1,2,IF(Q35&lt;10,3,IF(Q35&lt;50,4,IF(Q35&gt;=50,5,""))))))</f>
        <v>1</v>
      </c>
      <c r="S35" s="217" t="n">
        <f aca="false">IF(ISERROR(R35*I35),0,R35*I35)</f>
        <v>10</v>
      </c>
      <c r="T35" s="217" t="n">
        <f aca="false">IF(ISERROR(R35*I35*J35),0,R35*I35*J35)</f>
        <v>10</v>
      </c>
      <c r="U35" s="229" t="n">
        <f aca="false">IF(ISERROR(R35*J35),0,R35*J35)</f>
        <v>1</v>
      </c>
      <c r="V35" s="218" t="str">
        <f aca="false">IF(AND(A35="",F35=0),"",IF(F35=0,"Il manque le(s) % de rec. !",""))</f>
        <v/>
      </c>
      <c r="W35" s="219"/>
      <c r="Y35" s="220" t="str">
        <f aca="false">IF(A35="new.cod","NEWCOD",IF(AND((Z35=""),ISTEXT(A35)),A35,IF(Z35="","",INDEX('[1]liste reference'!$A$8:$A$904,Z35))))</f>
        <v>AGRSTO</v>
      </c>
      <c r="Z35" s="10" t="n">
        <f aca="false">IF(ISERROR(MATCH(A35,'[1]liste reference'!$A$8:$A$904,0)),IF(ISERROR(MATCH(A35,'[1]liste reference'!$B$8:$B$904,0)),"",(MATCH(A35,'[1]liste reference'!$B$8:$B$904,0))),(MATCH(A35,'[1]liste reference'!$A$8:$A$904,0)))</f>
        <v>514</v>
      </c>
      <c r="AA35" s="221"/>
      <c r="AB35" s="222"/>
      <c r="AC35" s="222"/>
      <c r="BB35" s="10" t="n">
        <f aca="false">IF(A35="","",1)</f>
        <v>1</v>
      </c>
    </row>
    <row r="36" customFormat="false" ht="12.75" hidden="false" customHeight="false" outlineLevel="0" collapsed="false">
      <c r="A36" s="223" t="s">
        <v>88</v>
      </c>
      <c r="B36" s="224" t="n">
        <v>0.01</v>
      </c>
      <c r="C36" s="225"/>
      <c r="D36" s="207" t="str">
        <f aca="false">IF(ISERROR(VLOOKUP($A36,'[1]liste reference'!$A$7:$D$904,2,0)),IF(ISERROR(VLOOKUP($A36,'[1]liste reference'!$B$7:$D$904,1,0)),"",VLOOKUP($A36,'[1]liste reference'!$B$7:$D$904,1,0)),VLOOKUP($A36,'[1]liste reference'!$A$7:$D$904,2,0))</f>
        <v>Juncus sp.</v>
      </c>
      <c r="E36" s="226" t="e">
        <f aca="false">IF(D36="",0,VLOOKUP(D36,D$22:D35,1,0))</f>
        <v>#N/A</v>
      </c>
      <c r="F36" s="231" t="n">
        <f aca="false">($B36*$B$7+$C36*$C$7)/100</f>
        <v>0.01</v>
      </c>
      <c r="G36" s="209" t="str">
        <f aca="false">IF(A36="","",IF(ISERROR(VLOOKUP($A36,'[1]liste reference'!$A$7:$P$904,13,0)),IF(ISERROR(VLOOKUP($A36,'[1]liste reference'!$B$7:$P$904,12,0)),"    -",VLOOKUP($A36,'[1]liste reference'!$B$7:$P$904,12,0)),VLOOKUP($A36,'[1]liste reference'!$A$7:$P$904,13,0)))</f>
        <v>PHe</v>
      </c>
      <c r="H36" s="210" t="n">
        <f aca="false">IF(A36="","x",IF(ISERROR(VLOOKUP($A36,'[1]liste reference'!$A$8:$P$904,14,0)),IF(ISERROR(VLOOKUP($A36,'[1]liste reference'!$B$8:$P$904,13,0)),"x",VLOOKUP($A36,'[1]liste reference'!$B$8:$P$904,13,0)),VLOOKUP($A36,'[1]liste reference'!$A$8:$P$904,14,0)))</f>
        <v>8</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Juncus sp.</v>
      </c>
      <c r="L36" s="228"/>
      <c r="M36" s="228"/>
      <c r="N36" s="228"/>
      <c r="O36" s="214"/>
      <c r="P36" s="215" t="n">
        <f aca="false">IF($A36="NEWCOD",IF($AC36="","No",$AC36),IF(ISTEXT($E36),"DEJA SAISI !",IF($A36="","",IF(ISERROR(VLOOKUP($A36,'[1]liste reference'!A$1:S$1048576,19,FALSE())),IF(ISERROR(VLOOKUP($A36,'[1]liste reference'!B$1:S$1048576,19,FALSE())),"",VLOOKUP($A36,'[1]liste reference'!B$1:S$1048576,19,FALSE())),VLOOKUP($A36,'[1]liste reference'!A$1:S$1048576,19,FALSE())))))</f>
        <v>1606</v>
      </c>
      <c r="Q36" s="216" t="n">
        <f aca="false">IF(ISTEXT(H36),"",(B36*$B$7/100)+(C36*$C$7/100))</f>
        <v>0.01</v>
      </c>
      <c r="R36" s="217" t="n">
        <f aca="false">IF(OR(ISTEXT(H36),Q36=0),"",IF(Q36&lt;0.1,1,IF(Q36&lt;1,2,IF(Q36&lt;10,3,IF(Q36&lt;50,4,IF(Q36&gt;=50,5,""))))))</f>
        <v>1</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JUNSPX</v>
      </c>
      <c r="Z36" s="10" t="n">
        <f aca="false">IF(ISERROR(MATCH(A36,'[1]liste reference'!$A$8:$A$904,0)),IF(ISERROR(MATCH(A36,'[1]liste reference'!$B$8:$B$904,0)),"",(MATCH(A36,'[1]liste reference'!$B$8:$B$904,0))),(MATCH(A36,'[1]liste reference'!$A$8:$A$904,0)))</f>
        <v>590</v>
      </c>
      <c r="AA36" s="221"/>
      <c r="AB36" s="222"/>
      <c r="AC36" s="222"/>
      <c r="BB36" s="10" t="n">
        <f aca="false">IF(A36="","",1)</f>
        <v>1</v>
      </c>
    </row>
    <row r="37" customFormat="false" ht="12.75" hidden="false" customHeight="false" outlineLevel="0" collapsed="false">
      <c r="A37" s="223"/>
      <c r="B37" s="232"/>
      <c r="C37" s="225"/>
      <c r="D37" s="207" t="str">
        <f aca="false">IF(ISERROR(VLOOKUP($A37,'[1]liste reference'!$A$7:$D$904,2,0)),IF(ISERROR(VLOOKUP($A37,'[1]liste reference'!$B$7:$D$904,1,0)),"",VLOOKUP($A37,'[1]liste reference'!$B$7:$D$904,1,0)),VLOOKUP($A37,'[1]liste reference'!$A$7:$D$904,2,0))</f>
        <v/>
      </c>
      <c r="E37" s="226" t="n">
        <f aca="false">IF(D37="",0,VLOOKUP(D37,D$22:D36,1,0))</f>
        <v>0</v>
      </c>
      <c r="F37" s="231"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2"/>
      <c r="C38" s="225"/>
      <c r="D38" s="207" t="str">
        <f aca="false">IF(ISERROR(VLOOKUP($A38,'[1]liste reference'!$A$7:$D$904,2,0)),IF(ISERROR(VLOOKUP($A38,'[1]liste reference'!$B$7:$D$904,1,0)),"",VLOOKUP($A38,'[1]liste reference'!$B$7:$D$904,1,0)),VLOOKUP($A38,'[1]liste reference'!$A$7:$D$904,2,0))</f>
        <v/>
      </c>
      <c r="E38" s="226" t="n">
        <f aca="false">IF(D38="",0,VLOOKUP(D38,D$22:D37,1,0))</f>
        <v>0</v>
      </c>
      <c r="F38" s="231"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2"/>
      <c r="C39" s="225"/>
      <c r="D39" s="207" t="str">
        <f aca="false">IF(ISERROR(VLOOKUP($A39,'[1]liste reference'!$A$7:$D$904,2,0)),IF(ISERROR(VLOOKUP($A39,'[1]liste reference'!$B$7:$D$904,1,0)),"",VLOOKUP($A39,'[1]liste reference'!$B$7:$D$904,1,0)),VLOOKUP($A39,'[1]liste reference'!$A$7:$D$904,2,0))</f>
        <v/>
      </c>
      <c r="E39" s="226" t="n">
        <f aca="false">IF(D39="",0,VLOOKUP(D39,D$22:D38,1,0))</f>
        <v>0</v>
      </c>
      <c r="F39" s="231"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2"/>
      <c r="C40" s="225"/>
      <c r="D40" s="207" t="str">
        <f aca="false">IF(ISERROR(VLOOKUP($A40,'[1]liste reference'!$A$7:$D$904,2,0)),IF(ISERROR(VLOOKUP($A40,'[1]liste reference'!$B$7:$D$904,1,0)),"",VLOOKUP($A40,'[1]liste reference'!$B$7:$D$904,1,0)),VLOOKUP($A40,'[1]liste reference'!$A$7:$D$904,2,0))</f>
        <v/>
      </c>
      <c r="E40" s="226" t="n">
        <f aca="false">IF(D40="",0,VLOOKUP(D40,D$22:D39,1,0))</f>
        <v>0</v>
      </c>
      <c r="F40" s="231"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2"/>
      <c r="C41" s="225"/>
      <c r="D41" s="207" t="str">
        <f aca="false">IF(ISERROR(VLOOKUP($A41,'[1]liste reference'!$A$7:$D$904,2,0)),IF(ISERROR(VLOOKUP($A41,'[1]liste reference'!$B$7:$D$904,1,0)),"",VLOOKUP($A41,'[1]liste reference'!$B$7:$D$904,1,0)),VLOOKUP($A41,'[1]liste reference'!$A$7:$D$904,2,0))</f>
        <v/>
      </c>
      <c r="E41" s="226" t="n">
        <f aca="false">IF(D41="",0,VLOOKUP(D41,D$22:D40,1,0))</f>
        <v>0</v>
      </c>
      <c r="F41" s="231"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2"/>
      <c r="C42" s="225"/>
      <c r="D42" s="207" t="str">
        <f aca="false">IF(ISERROR(VLOOKUP($A42,'[1]liste reference'!$A$7:$D$904,2,0)),IF(ISERROR(VLOOKUP($A42,'[1]liste reference'!$B$7:$D$904,1,0)),"",VLOOKUP($A42,'[1]liste reference'!$B$7:$D$904,1,0)),VLOOKUP($A42,'[1]liste reference'!$A$7:$D$904,2,0))</f>
        <v/>
      </c>
      <c r="E42" s="226" t="n">
        <f aca="false">IF(D42="",0,VLOOKUP(D42,D$22:D41,1,0))</f>
        <v>0</v>
      </c>
      <c r="F42" s="231"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2"/>
      <c r="C43" s="225"/>
      <c r="D43" s="207" t="str">
        <f aca="false">IF(ISERROR(VLOOKUP($A43,'[1]liste reference'!$A$7:$D$904,2,0)),IF(ISERROR(VLOOKUP($A43,'[1]liste reference'!$B$7:$D$904,1,0)),"",VLOOKUP($A43,'[1]liste reference'!$B$7:$D$904,1,0)),VLOOKUP($A43,'[1]liste reference'!$A$7:$D$904,2,0))</f>
        <v/>
      </c>
      <c r="E43" s="226" t="n">
        <f aca="false">IF(D43="",0,VLOOKUP(D43,D$22:D42,1,0))</f>
        <v>0</v>
      </c>
      <c r="F43" s="231"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2"/>
      <c r="C44" s="225"/>
      <c r="D44" s="207" t="str">
        <f aca="false">IF(ISERROR(VLOOKUP($A44,'[1]liste reference'!$A$7:$D$904,2,0)),IF(ISERROR(VLOOKUP($A44,'[1]liste reference'!$B$7:$D$904,1,0)),"",VLOOKUP($A44,'[1]liste reference'!$B$7:$D$904,1,0)),VLOOKUP($A44,'[1]liste reference'!$A$7:$D$904,2,0))</f>
        <v/>
      </c>
      <c r="E44" s="226" t="n">
        <f aca="false">IF(D44="",0,VLOOKUP(D44,D$22:D43,1,0))</f>
        <v>0</v>
      </c>
      <c r="F44" s="231"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2"/>
      <c r="C45" s="225"/>
      <c r="D45" s="207" t="str">
        <f aca="false">IF(ISERROR(VLOOKUP($A45,'[1]liste reference'!$A$7:$D$904,2,0)),IF(ISERROR(VLOOKUP($A45,'[1]liste reference'!$B$7:$D$904,1,0)),"",VLOOKUP($A45,'[1]liste reference'!$B$7:$D$904,1,0)),VLOOKUP($A45,'[1]liste reference'!$A$7:$D$904,2,0))</f>
        <v/>
      </c>
      <c r="E45" s="226" t="n">
        <f aca="false">IF(D45="",0,VLOOKUP(D45,D$22:D44,1,0))</f>
        <v>0</v>
      </c>
      <c r="F45" s="231"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2"/>
      <c r="C46" s="225"/>
      <c r="D46" s="207" t="str">
        <f aca="false">IF(ISERROR(VLOOKUP($A46,'[1]liste reference'!$A$7:$D$904,2,0)),IF(ISERROR(VLOOKUP($A46,'[1]liste reference'!$B$7:$D$904,1,0)),"",VLOOKUP($A46,'[1]liste reference'!$B$7:$D$904,1,0)),VLOOKUP($A46,'[1]liste reference'!$A$7:$D$904,2,0))</f>
        <v/>
      </c>
      <c r="E46" s="226" t="n">
        <f aca="false">IF(D46="",0,VLOOKUP(D46,D$22:D39,1,0))</f>
        <v>0</v>
      </c>
      <c r="F46" s="231"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2"/>
      <c r="C47" s="225"/>
      <c r="D47" s="207" t="str">
        <f aca="false">IF(ISERROR(VLOOKUP($A47,'[1]liste reference'!$A$7:$D$904,2,0)),IF(ISERROR(VLOOKUP($A47,'[1]liste reference'!$B$7:$D$904,1,0)),"",VLOOKUP($A47,'[1]liste reference'!$B$7:$D$904,1,0)),VLOOKUP($A47,'[1]liste reference'!$A$7:$D$904,2,0))</f>
        <v/>
      </c>
      <c r="E47" s="226" t="n">
        <f aca="false">IF(D47="",0,VLOOKUP(D47,D$22:D39,1,0))</f>
        <v>0</v>
      </c>
      <c r="F47" s="231"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2"/>
      <c r="C48" s="225"/>
      <c r="D48" s="207" t="str">
        <f aca="false">IF(ISERROR(VLOOKUP($A48,'[1]liste reference'!$A$7:$D$904,2,0)),IF(ISERROR(VLOOKUP($A48,'[1]liste reference'!$B$7:$D$904,1,0)),"",VLOOKUP($A48,'[1]liste reference'!$B$7:$D$904,1,0)),VLOOKUP($A48,'[1]liste reference'!$A$7:$D$904,2,0))</f>
        <v/>
      </c>
      <c r="E48" s="226" t="n">
        <f aca="false">IF(D48="",0,VLOOKUP(D48,D$22:D40,1,0))</f>
        <v>0</v>
      </c>
      <c r="F48" s="231"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2"/>
      <c r="C49" s="225"/>
      <c r="D49" s="207" t="str">
        <f aca="false">IF(ISERROR(VLOOKUP($A49,'[1]liste reference'!$A$7:$D$904,2,0)),IF(ISERROR(VLOOKUP($A49,'[1]liste reference'!$B$7:$D$904,1,0)),"",VLOOKUP($A49,'[1]liste reference'!$B$7:$D$904,1,0)),VLOOKUP($A49,'[1]liste reference'!$A$7:$D$904,2,0))</f>
        <v/>
      </c>
      <c r="E49" s="226" t="n">
        <f aca="false">IF(D49="",0,VLOOKUP(D49,D$22:D48,1,0))</f>
        <v>0</v>
      </c>
      <c r="F49" s="231"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2"/>
      <c r="C50" s="225"/>
      <c r="D50" s="207" t="str">
        <f aca="false">IF(ISERROR(VLOOKUP($A50,'[1]liste reference'!$A$7:$D$904,2,0)),IF(ISERROR(VLOOKUP($A50,'[1]liste reference'!$B$7:$D$904,1,0)),"",VLOOKUP($A50,'[1]liste reference'!$B$7:$D$904,1,0)),VLOOKUP($A50,'[1]liste reference'!$A$7:$D$904,2,0))</f>
        <v/>
      </c>
      <c r="E50" s="226" t="n">
        <f aca="false">IF(D50="",0,VLOOKUP(D50,D$22:D49,1,0))</f>
        <v>0</v>
      </c>
      <c r="F50" s="231"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2"/>
      <c r="C51" s="225"/>
      <c r="D51" s="207" t="str">
        <f aca="false">IF(ISERROR(VLOOKUP($A51,'[1]liste reference'!$A$7:$D$904,2,0)),IF(ISERROR(VLOOKUP($A51,'[1]liste reference'!$B$7:$D$904,1,0)),"",VLOOKUP($A51,'[1]liste reference'!$B$7:$D$904,1,0)),VLOOKUP($A51,'[1]liste reference'!$A$7:$D$904,2,0))</f>
        <v/>
      </c>
      <c r="E51" s="226" t="n">
        <f aca="false">IF(D51="",0,VLOOKUP(D51,D$22:D50,1,0))</f>
        <v>0</v>
      </c>
      <c r="F51" s="231"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2"/>
      <c r="C52" s="225"/>
      <c r="D52" s="207" t="str">
        <f aca="false">IF(ISERROR(VLOOKUP($A52,'[1]liste reference'!$A$7:$D$904,2,0)),IF(ISERROR(VLOOKUP($A52,'[1]liste reference'!$B$7:$D$904,1,0)),"",VLOOKUP($A52,'[1]liste reference'!$B$7:$D$904,1,0)),VLOOKUP($A52,'[1]liste reference'!$A$7:$D$904,2,0))</f>
        <v/>
      </c>
      <c r="E52" s="226" t="n">
        <f aca="false">IF(D52="",0,VLOOKUP(D52,D$22:D51,1,0))</f>
        <v>0</v>
      </c>
      <c r="F52" s="231"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2"/>
      <c r="C53" s="225"/>
      <c r="D53" s="207" t="str">
        <f aca="false">IF(ISERROR(VLOOKUP($A53,'[1]liste reference'!$A$7:$D$904,2,0)),IF(ISERROR(VLOOKUP($A53,'[1]liste reference'!$B$7:$D$904,1,0)),"",VLOOKUP($A53,'[1]liste reference'!$B$7:$D$904,1,0)),VLOOKUP($A53,'[1]liste reference'!$A$7:$D$904,2,0))</f>
        <v/>
      </c>
      <c r="E53" s="226" t="n">
        <f aca="false">IF(D53="",0,VLOOKUP(D53,D$22:D52,1,0))</f>
        <v>0</v>
      </c>
      <c r="F53" s="231"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2"/>
      <c r="C54" s="225"/>
      <c r="D54" s="207" t="str">
        <f aca="false">IF(ISERROR(VLOOKUP($A54,'[1]liste reference'!$A$7:$D$904,2,0)),IF(ISERROR(VLOOKUP($A54,'[1]liste reference'!$B$7:$D$904,1,0)),"",VLOOKUP($A54,'[1]liste reference'!$B$7:$D$904,1,0)),VLOOKUP($A54,'[1]liste reference'!$A$7:$D$904,2,0))</f>
        <v/>
      </c>
      <c r="E54" s="226" t="n">
        <f aca="false">IF(D54="",0,VLOOKUP(D54,D$22:D53,1,0))</f>
        <v>0</v>
      </c>
      <c r="F54" s="231"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2"/>
      <c r="C55" s="225"/>
      <c r="D55" s="207" t="str">
        <f aca="false">IF(ISERROR(VLOOKUP($A55,'[1]liste reference'!$A$7:$D$904,2,0)),IF(ISERROR(VLOOKUP($A55,'[1]liste reference'!$B$7:$D$904,1,0)),"",VLOOKUP($A55,'[1]liste reference'!$B$7:$D$904,1,0)),VLOOKUP($A55,'[1]liste reference'!$A$7:$D$904,2,0))</f>
        <v/>
      </c>
      <c r="E55" s="226" t="n">
        <f aca="false">IF(D55="",0,VLOOKUP(D55,D$22:D54,1,0))</f>
        <v>0</v>
      </c>
      <c r="F55" s="231"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2"/>
      <c r="C56" s="225"/>
      <c r="D56" s="207" t="str">
        <f aca="false">IF(ISERROR(VLOOKUP($A56,'[1]liste reference'!$A$7:$D$904,2,0)),IF(ISERROR(VLOOKUP($A56,'[1]liste reference'!$B$7:$D$904,1,0)),"",VLOOKUP($A56,'[1]liste reference'!$B$7:$D$904,1,0)),VLOOKUP($A56,'[1]liste reference'!$A$7:$D$904,2,0))</f>
        <v/>
      </c>
      <c r="E56" s="226" t="n">
        <f aca="false">IF(D56="",0,VLOOKUP(D56,D$22:D55,1,0))</f>
        <v>0</v>
      </c>
      <c r="F56" s="231"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2"/>
      <c r="C57" s="225"/>
      <c r="D57" s="207" t="str">
        <f aca="false">IF(ISERROR(VLOOKUP($A57,'[1]liste reference'!$A$7:$D$904,2,0)),IF(ISERROR(VLOOKUP($A57,'[1]liste reference'!$B$7:$D$904,1,0)),"",VLOOKUP($A57,'[1]liste reference'!$B$7:$D$904,1,0)),VLOOKUP($A57,'[1]liste reference'!$A$7:$D$904,2,0))</f>
        <v/>
      </c>
      <c r="E57" s="226" t="n">
        <f aca="false">IF(D57="",0,VLOOKUP(D57,D$21:D56,1,0))</f>
        <v>0</v>
      </c>
      <c r="F57" s="231"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2"/>
      <c r="C58" s="225"/>
      <c r="D58" s="207" t="str">
        <f aca="false">IF(ISERROR(VLOOKUP($A58,'[1]liste reference'!$A$7:$D$904,2,0)),IF(ISERROR(VLOOKUP($A58,'[1]liste reference'!$B$7:$D$904,1,0)),"",VLOOKUP($A58,'[1]liste reference'!$B$7:$D$904,1,0)),VLOOKUP($A58,'[1]liste reference'!$A$7:$D$904,2,0))</f>
        <v/>
      </c>
      <c r="E58" s="226" t="n">
        <f aca="false">IF(D58="",0,VLOOKUP(D58,D$22:D57,1,0))</f>
        <v>0</v>
      </c>
      <c r="F58" s="231"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2"/>
      <c r="C59" s="225"/>
      <c r="D59" s="207" t="str">
        <f aca="false">IF(ISERROR(VLOOKUP($A59,'[1]liste reference'!$A$7:$D$904,2,0)),IF(ISERROR(VLOOKUP($A59,'[1]liste reference'!$B$7:$D$904,1,0)),"",VLOOKUP($A59,'[1]liste reference'!$B$7:$D$904,1,0)),VLOOKUP($A59,'[1]liste reference'!$A$7:$D$904,2,0))</f>
        <v/>
      </c>
      <c r="E59" s="226" t="n">
        <f aca="false">IF(D59="",0,VLOOKUP(D59,D$22:D58,1,0))</f>
        <v>0</v>
      </c>
      <c r="F59" s="231"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2"/>
      <c r="C60" s="225"/>
      <c r="D60" s="207" t="str">
        <f aca="false">IF(ISERROR(VLOOKUP($A60,'[1]liste reference'!$A$7:$D$904,2,0)),IF(ISERROR(VLOOKUP($A60,'[1]liste reference'!$B$7:$D$904,1,0)),"",VLOOKUP($A60,'[1]liste reference'!$B$7:$D$904,1,0)),VLOOKUP($A60,'[1]liste reference'!$A$7:$D$904,2,0))</f>
        <v/>
      </c>
      <c r="E60" s="226" t="n">
        <f aca="false">IF(D60="",0,VLOOKUP(D60,D$22:D59,1,0))</f>
        <v>0</v>
      </c>
      <c r="F60" s="231"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2"/>
      <c r="C61" s="225"/>
      <c r="D61" s="207" t="str">
        <f aca="false">IF(ISERROR(VLOOKUP($A61,'[1]liste reference'!$A$7:$D$904,2,0)),IF(ISERROR(VLOOKUP($A61,'[1]liste reference'!$B$7:$D$904,1,0)),"",VLOOKUP($A61,'[1]liste reference'!$B$7:$D$904,1,0)),VLOOKUP($A61,'[1]liste reference'!$A$7:$D$904,2,0))</f>
        <v/>
      </c>
      <c r="E61" s="226" t="n">
        <f aca="false">IF(D61="",0,VLOOKUP(D61,D$22:D60,1,0))</f>
        <v>0</v>
      </c>
      <c r="F61" s="231"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2"/>
      <c r="C62" s="225"/>
      <c r="D62" s="207" t="str">
        <f aca="false">IF(ISERROR(VLOOKUP($A62,'[1]liste reference'!$A$7:$D$904,2,0)),IF(ISERROR(VLOOKUP($A62,'[1]liste reference'!$B$7:$D$904,1,0)),"",VLOOKUP($A62,'[1]liste reference'!$B$7:$D$904,1,0)),VLOOKUP($A62,'[1]liste reference'!$A$7:$D$904,2,0))</f>
        <v/>
      </c>
      <c r="E62" s="226" t="n">
        <f aca="false">IF(D62="",0,VLOOKUP(D62,D$22:D61,1,0))</f>
        <v>0</v>
      </c>
      <c r="F62" s="231"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2"/>
      <c r="C63" s="225"/>
      <c r="D63" s="207" t="str">
        <f aca="false">IF(ISERROR(VLOOKUP($A63,'[1]liste reference'!$A$7:$D$904,2,0)),IF(ISERROR(VLOOKUP($A63,'[1]liste reference'!$B$7:$D$904,1,0)),"",VLOOKUP($A63,'[1]liste reference'!$B$7:$D$904,1,0)),VLOOKUP($A63,'[1]liste reference'!$A$7:$D$904,2,0))</f>
        <v/>
      </c>
      <c r="E63" s="226" t="n">
        <f aca="false">IF(D63="",0,VLOOKUP(D63,D$22:D62,1,0))</f>
        <v>0</v>
      </c>
      <c r="F63" s="231"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2"/>
      <c r="C64" s="225"/>
      <c r="D64" s="207" t="str">
        <f aca="false">IF(ISERROR(VLOOKUP($A64,'[1]liste reference'!$A$7:$D$904,2,0)),IF(ISERROR(VLOOKUP($A64,'[1]liste reference'!$B$7:$D$904,1,0)),"",VLOOKUP($A64,'[1]liste reference'!$B$7:$D$904,1,0)),VLOOKUP($A64,'[1]liste reference'!$A$7:$D$904,2,0))</f>
        <v/>
      </c>
      <c r="E64" s="226" t="n">
        <f aca="false">IF(D64="",0,VLOOKUP(D64,D$22:D52,1,0))</f>
        <v>0</v>
      </c>
      <c r="F64" s="231"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2"/>
      <c r="C65" s="225"/>
      <c r="D65" s="207" t="str">
        <f aca="false">IF(ISERROR(VLOOKUP($A65,'[1]liste reference'!$A$7:$D$904,2,0)),IF(ISERROR(VLOOKUP($A65,'[1]liste reference'!$B$7:$D$904,1,0)),"",VLOOKUP($A65,'[1]liste reference'!$B$7:$D$904,1,0)),VLOOKUP($A65,'[1]liste reference'!$A$7:$D$904,2,0))</f>
        <v/>
      </c>
      <c r="E65" s="226" t="n">
        <f aca="false">IF(D65="",0,VLOOKUP(D65,D$22:D53,1,0))</f>
        <v>0</v>
      </c>
      <c r="F65" s="231"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2"/>
      <c r="C66" s="225"/>
      <c r="D66" s="207" t="str">
        <f aca="false">IF(ISERROR(VLOOKUP($A66,'[1]liste reference'!$A$7:$D$904,2,0)),IF(ISERROR(VLOOKUP($A66,'[1]liste reference'!$B$7:$D$904,1,0)),"",VLOOKUP($A66,'[1]liste reference'!$B$7:$D$904,1,0)),VLOOKUP($A66,'[1]liste reference'!$A$7:$D$904,2,0))</f>
        <v/>
      </c>
      <c r="E66" s="226" t="n">
        <f aca="false">IF(D66="",0,VLOOKUP(D66,D$22:D51,1,0))</f>
        <v>0</v>
      </c>
      <c r="F66" s="231"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2"/>
      <c r="C67" s="225"/>
      <c r="D67" s="207" t="str">
        <f aca="false">IF(ISERROR(VLOOKUP($A67,'[1]liste reference'!$A$7:$D$904,2,0)),IF(ISERROR(VLOOKUP($A67,'[1]liste reference'!$B$7:$D$904,1,0)),"",VLOOKUP($A67,'[1]liste reference'!$B$7:$D$904,1,0)),VLOOKUP($A67,'[1]liste reference'!$A$7:$D$904,2,0))</f>
        <v/>
      </c>
      <c r="E67" s="226" t="n">
        <f aca="false">IF(D67="",0,VLOOKUP(D67,D$22:D52,1,0))</f>
        <v>0</v>
      </c>
      <c r="F67" s="231"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2"/>
      <c r="C68" s="225"/>
      <c r="D68" s="207" t="str">
        <f aca="false">IF(ISERROR(VLOOKUP($A68,'[1]liste reference'!$A$7:$D$904,2,0)),IF(ISERROR(VLOOKUP($A68,'[1]liste reference'!$B$7:$D$904,1,0)),"",VLOOKUP($A68,'[1]liste reference'!$B$7:$D$904,1,0)),VLOOKUP($A68,'[1]liste reference'!$A$7:$D$904,2,0))</f>
        <v/>
      </c>
      <c r="E68" s="226" t="n">
        <f aca="false">IF(D68="",0,VLOOKUP(D68,D$22:D53,1,0))</f>
        <v>0</v>
      </c>
      <c r="F68" s="231"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2"/>
      <c r="C69" s="225"/>
      <c r="D69" s="207" t="str">
        <f aca="false">IF(ISERROR(VLOOKUP($A69,'[1]liste reference'!$A$7:$D$904,2,0)),IF(ISERROR(VLOOKUP($A69,'[1]liste reference'!$B$7:$D$904,1,0)),"",VLOOKUP($A69,'[1]liste reference'!$B$7:$D$904,1,0)),VLOOKUP($A69,'[1]liste reference'!$A$7:$D$904,2,0))</f>
        <v/>
      </c>
      <c r="E69" s="226" t="n">
        <f aca="false">IF(D69="",0,VLOOKUP(D69,D$22:D54,1,0))</f>
        <v>0</v>
      </c>
      <c r="F69" s="231"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2"/>
      <c r="C70" s="225"/>
      <c r="D70" s="207" t="str">
        <f aca="false">IF(ISERROR(VLOOKUP($A70,'[1]liste reference'!$A$7:$D$904,2,0)),IF(ISERROR(VLOOKUP($A70,'[1]liste reference'!$B$7:$D$904,1,0)),"",VLOOKUP($A70,'[1]liste reference'!$B$7:$D$904,1,0)),VLOOKUP($A70,'[1]liste reference'!$A$7:$D$904,2,0))</f>
        <v/>
      </c>
      <c r="E70" s="226" t="n">
        <f aca="false">IF(D70="",0,VLOOKUP(D70,D$22:D55,1,0))</f>
        <v>0</v>
      </c>
      <c r="F70" s="231"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2"/>
      <c r="C71" s="225"/>
      <c r="D71" s="207" t="str">
        <f aca="false">IF(ISERROR(VLOOKUP($A71,'[1]liste reference'!$A$7:$D$904,2,0)),IF(ISERROR(VLOOKUP($A71,'[1]liste reference'!$B$7:$D$904,1,0)),"",VLOOKUP($A71,'[1]liste reference'!$B$7:$D$904,1,0)),VLOOKUP($A71,'[1]liste reference'!$A$7:$D$904,2,0))</f>
        <v/>
      </c>
      <c r="E71" s="226" t="n">
        <f aca="false">IF(D71="",0,VLOOKUP(D71,D$22:D56,1,0))</f>
        <v>0</v>
      </c>
      <c r="F71" s="231"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2"/>
      <c r="C72" s="225"/>
      <c r="D72" s="207" t="str">
        <f aca="false">IF(ISERROR(VLOOKUP($A72,'[1]liste reference'!$A$7:$D$904,2,0)),IF(ISERROR(VLOOKUP($A72,'[1]liste reference'!$B$7:$D$904,1,0)),"",VLOOKUP($A72,'[1]liste reference'!$B$7:$D$904,1,0)),VLOOKUP($A72,'[1]liste reference'!$A$7:$D$904,2,0))</f>
        <v/>
      </c>
      <c r="E72" s="226" t="n">
        <f aca="false">IF(D72="",0,VLOOKUP(D72,D$22:D57,1,0))</f>
        <v>0</v>
      </c>
      <c r="F72" s="231"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2"/>
      <c r="C73" s="225"/>
      <c r="D73" s="207" t="str">
        <f aca="false">IF(ISERROR(VLOOKUP($A73,'[1]liste reference'!$A$7:$D$904,2,0)),IF(ISERROR(VLOOKUP($A73,'[1]liste reference'!$B$7:$D$904,1,0)),"",VLOOKUP($A73,'[1]liste reference'!$B$7:$D$904,1,0)),VLOOKUP($A73,'[1]liste reference'!$A$7:$D$904,2,0))</f>
        <v/>
      </c>
      <c r="E73" s="226" t="n">
        <f aca="false">IF(D73="",0,VLOOKUP(D73,D$22:D57,1,0))</f>
        <v>0</v>
      </c>
      <c r="F73" s="231"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2"/>
      <c r="C74" s="225"/>
      <c r="D74" s="207" t="str">
        <f aca="false">IF(ISERROR(VLOOKUP($A74,'[1]liste reference'!$A$7:$D$904,2,0)),IF(ISERROR(VLOOKUP($A74,'[1]liste reference'!$B$7:$D$904,1,0)),"",VLOOKUP($A74,'[1]liste reference'!$B$7:$D$904,1,0)),VLOOKUP($A74,'[1]liste reference'!$A$7:$D$904,2,0))</f>
        <v/>
      </c>
      <c r="E74" s="226" t="n">
        <f aca="false">IF(D74="",0,VLOOKUP(D74,D$22:D58,1,0))</f>
        <v>0</v>
      </c>
      <c r="F74" s="231"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2"/>
      <c r="C75" s="225"/>
      <c r="D75" s="207" t="str">
        <f aca="false">IF(ISERROR(VLOOKUP($A75,'[1]liste reference'!$A$7:$D$904,2,0)),IF(ISERROR(VLOOKUP($A75,'[1]liste reference'!$B$7:$D$904,1,0)),"",VLOOKUP($A75,'[1]liste reference'!$B$7:$D$904,1,0)),VLOOKUP($A75,'[1]liste reference'!$A$7:$D$904,2,0))</f>
        <v/>
      </c>
      <c r="E75" s="226" t="n">
        <f aca="false">IF(D75="",0,VLOOKUP(D75,D$22:D59,1,0))</f>
        <v>0</v>
      </c>
      <c r="F75" s="231"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2"/>
      <c r="C76" s="225"/>
      <c r="D76" s="207" t="str">
        <f aca="false">IF(ISERROR(VLOOKUP($A76,'[1]liste reference'!$A$7:$D$904,2,0)),IF(ISERROR(VLOOKUP($A76,'[1]liste reference'!$B$7:$D$904,1,0)),"",VLOOKUP($A76,'[1]liste reference'!$B$7:$D$904,1,0)),VLOOKUP($A76,'[1]liste reference'!$A$7:$D$904,2,0))</f>
        <v/>
      </c>
      <c r="E76" s="226" t="n">
        <f aca="false">IF(D76="",0,VLOOKUP(D76,D$22:D59,1,0))</f>
        <v>0</v>
      </c>
      <c r="F76" s="231"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2"/>
      <c r="C77" s="225"/>
      <c r="D77" s="207" t="str">
        <f aca="false">IF(ISERROR(VLOOKUP($A77,'[1]liste reference'!$A$7:$D$904,2,0)),IF(ISERROR(VLOOKUP($A77,'[1]liste reference'!$B$7:$D$904,1,0)),"",VLOOKUP($A77,'[1]liste reference'!$B$7:$D$904,1,0)),VLOOKUP($A77,'[1]liste reference'!$A$7:$D$904,2,0))</f>
        <v/>
      </c>
      <c r="E77" s="226" t="n">
        <f aca="false">IF(D77="",0,VLOOKUP(D77,D$22:D75,1,0))</f>
        <v>0</v>
      </c>
      <c r="F77" s="231"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2"/>
      <c r="C78" s="225"/>
      <c r="D78" s="207" t="str">
        <f aca="false">IF(ISERROR(VLOOKUP($A78,'[1]liste reference'!$A$7:$D$904,2,0)),IF(ISERROR(VLOOKUP($A78,'[1]liste reference'!$B$7:$D$904,1,0)),"",VLOOKUP($A78,'[1]liste reference'!$B$7:$D$904,1,0)),VLOOKUP($A78,'[1]liste reference'!$A$7:$D$904,2,0))</f>
        <v/>
      </c>
      <c r="E78" s="226" t="n">
        <f aca="false">IF(D78="",0,VLOOKUP(D78,D$22:D75,1,0))</f>
        <v>0</v>
      </c>
      <c r="F78" s="231"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2"/>
      <c r="C79" s="225"/>
      <c r="D79" s="207" t="str">
        <f aca="false">IF(ISERROR(VLOOKUP($A79,'[1]liste reference'!$A$7:$D$904,2,0)),IF(ISERROR(VLOOKUP($A79,'[1]liste reference'!$B$7:$D$904,1,0)),"",VLOOKUP($A79,'[1]liste reference'!$B$7:$D$904,1,0)),VLOOKUP($A79,'[1]liste reference'!$A$7:$D$904,2,0))</f>
        <v/>
      </c>
      <c r="E79" s="226" t="n">
        <f aca="false">IF(D79="",0,VLOOKUP(D79,D$22:D75,1,0))</f>
        <v>0</v>
      </c>
      <c r="F79" s="231"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2"/>
      <c r="C80" s="225"/>
      <c r="D80" s="207" t="str">
        <f aca="false">IF(ISERROR(VLOOKUP($A80,'[1]liste reference'!$A$7:$D$904,2,0)),IF(ISERROR(VLOOKUP($A80,'[1]liste reference'!$B$7:$D$904,1,0)),"",VLOOKUP($A80,'[1]liste reference'!$B$7:$D$904,1,0)),VLOOKUP($A80,'[1]liste reference'!$A$7:$D$904,2,0))</f>
        <v/>
      </c>
      <c r="E80" s="226" t="n">
        <f aca="false">IF(D80="",0,VLOOKUP(D80,D$22:D79,1,0))</f>
        <v>0</v>
      </c>
      <c r="F80" s="231"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2"/>
      <c r="C81" s="225"/>
      <c r="D81" s="207" t="str">
        <f aca="false">IF(ISERROR(VLOOKUP($A81,'[1]liste reference'!$A$7:$D$904,2,0)),IF(ISERROR(VLOOKUP($A81,'[1]liste reference'!$B$7:$D$904,1,0)),"",VLOOKUP($A81,'[1]liste reference'!$B$7:$D$904,1,0)),VLOOKUP($A81,'[1]liste reference'!$A$7:$D$904,2,0))</f>
        <v/>
      </c>
      <c r="E81" s="226" t="n">
        <f aca="false">IF(D81="",0,VLOOKUP(D81,D$21:D80,1,0))</f>
        <v>0</v>
      </c>
      <c r="F81" s="231"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89</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Méouge</v>
      </c>
      <c r="B84" s="260" t="str">
        <f aca="false">C3</f>
        <v>Antonaves</v>
      </c>
      <c r="C84" s="261" t="n">
        <f aca="false">A4</f>
        <v>39658</v>
      </c>
      <c r="D84" s="262" t="n">
        <f aca="false">IF(ISERROR(SUM($T$23:$T$82)/SUM($U$23:$U$82)),"",SUM($T$23:$T$82)/SUM($U$23:$U$82))</f>
        <v>11.8823529411765</v>
      </c>
      <c r="E84" s="263" t="n">
        <f aca="false">N13</f>
        <v>14</v>
      </c>
      <c r="F84" s="260" t="n">
        <f aca="false">N14</f>
        <v>10</v>
      </c>
      <c r="G84" s="260" t="n">
        <f aca="false">N15</f>
        <v>5</v>
      </c>
      <c r="H84" s="260" t="n">
        <f aca="false">N16</f>
        <v>3</v>
      </c>
      <c r="I84" s="260" t="n">
        <f aca="false">N17</f>
        <v>2</v>
      </c>
      <c r="J84" s="264" t="n">
        <f aca="false">N8</f>
        <v>10.7</v>
      </c>
      <c r="K84" s="262" t="n">
        <f aca="false">N9</f>
        <v>3.82230297072328</v>
      </c>
      <c r="L84" s="263" t="n">
        <f aca="false">N10</f>
        <v>4</v>
      </c>
      <c r="M84" s="263" t="n">
        <f aca="false">N11</f>
        <v>18</v>
      </c>
      <c r="N84" s="262" t="n">
        <f aca="false">O8</f>
        <v>1.7</v>
      </c>
      <c r="O84" s="262" t="n">
        <f aca="false">O9</f>
        <v>0.781024967590666</v>
      </c>
      <c r="P84" s="263" t="n">
        <f aca="false">O10</f>
        <v>1</v>
      </c>
      <c r="Q84" s="263" t="n">
        <f aca="false">O11</f>
        <v>3</v>
      </c>
      <c r="R84" s="263" t="n">
        <f aca="false">F21</f>
        <v>0.14</v>
      </c>
      <c r="S84" s="263" t="n">
        <f aca="false">K11</f>
        <v>0</v>
      </c>
      <c r="T84" s="263" t="n">
        <f aca="false">K12</f>
        <v>6</v>
      </c>
      <c r="U84" s="263" t="n">
        <f aca="false">K13</f>
        <v>3</v>
      </c>
      <c r="V84" s="265" t="n">
        <f aca="false">K14</f>
        <v>1</v>
      </c>
      <c r="W84" s="266" t="n">
        <f aca="false">K15</f>
        <v>4</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90</v>
      </c>
      <c r="R86" s="10"/>
      <c r="S86" s="218"/>
      <c r="T86" s="10"/>
      <c r="U86" s="10"/>
      <c r="V86" s="10"/>
    </row>
    <row r="87" customFormat="false" ht="12.75" hidden="true" customHeight="false" outlineLevel="0" collapsed="false">
      <c r="P87" s="10"/>
      <c r="Q87" s="10" t="s">
        <v>91</v>
      </c>
      <c r="R87" s="10"/>
      <c r="S87" s="218" t="n">
        <f aca="false">VLOOKUP(MAX($S$23:$S$82),($S$23:$U$82),1,0)</f>
        <v>18</v>
      </c>
      <c r="T87" s="10"/>
      <c r="U87" s="10"/>
      <c r="V87" s="10"/>
    </row>
    <row r="88" customFormat="false" ht="12.75" hidden="true" customHeight="false" outlineLevel="0" collapsed="false">
      <c r="P88" s="10"/>
      <c r="Q88" s="10" t="s">
        <v>92</v>
      </c>
      <c r="R88" s="10"/>
      <c r="S88" s="218" t="n">
        <f aca="false">VLOOKUP((S87),($S$23:$U$82),2,0)</f>
        <v>54</v>
      </c>
      <c r="T88" s="10"/>
      <c r="U88" s="10"/>
      <c r="V88" s="10"/>
    </row>
    <row r="89" customFormat="false" ht="12.75" hidden="true" customHeight="false" outlineLevel="0" collapsed="false">
      <c r="Q89" s="10" t="s">
        <v>93</v>
      </c>
      <c r="R89" s="10"/>
      <c r="S89" s="218" t="n">
        <f aca="false">VLOOKUP((S87),($S$23:$U$82),3,0)</f>
        <v>3</v>
      </c>
      <c r="T89" s="10"/>
    </row>
    <row r="90" customFormat="false" ht="12.75" hidden="false" customHeight="false" outlineLevel="0" collapsed="false">
      <c r="Q90" s="10" t="s">
        <v>94</v>
      </c>
      <c r="R90" s="10"/>
      <c r="S90" s="269" t="n">
        <f aca="false">IF(ISERROR(SUM($T$23:$T$82)/SUM($U$23:$U$82)),"",(SUM($T$23:$T$82)-S88)/(SUM($U$23:$U$82)-S89))</f>
        <v>10.5714285714286</v>
      </c>
      <c r="T90" s="10"/>
    </row>
    <row r="91" customFormat="false" ht="12.75" hidden="false" customHeight="false" outlineLevel="0" collapsed="false">
      <c r="Q91" s="217" t="s">
        <v>95</v>
      </c>
      <c r="R91" s="217"/>
      <c r="S91" s="217" t="str">
        <f aca="false">INDEX('[1]liste reference'!$A$8:$A$904,$T$91)</f>
        <v>CRAFIL</v>
      </c>
      <c r="T91" s="10" t="n">
        <f aca="false">IF(ISERROR(MATCH($S$93,'[1]liste reference'!$A$8:$A$904,0)),MATCH($S$93,'[1]liste reference'!$B$8:$B$904,0),(MATCH($S$93,'[1]liste reference'!$A$8:$A$904,0)))</f>
        <v>178</v>
      </c>
      <c r="U91" s="258"/>
    </row>
    <row r="92" customFormat="false" ht="12.75" hidden="false" customHeight="false" outlineLevel="0" collapsed="false">
      <c r="Q92" s="10" t="s">
        <v>96</v>
      </c>
      <c r="R92" s="10"/>
      <c r="S92" s="10" t="n">
        <f aca="false">MATCH(S87,$S$23:$S$82,0)</f>
        <v>8</v>
      </c>
      <c r="T92" s="10"/>
    </row>
    <row r="93" customFormat="false" ht="12.75" hidden="false" customHeight="false" outlineLevel="0" collapsed="false">
      <c r="Q93" s="217" t="s">
        <v>97</v>
      </c>
      <c r="R93" s="10"/>
      <c r="S93" s="217" t="str">
        <f aca="false">INDEX($A$23:$A$82,$S$92)</f>
        <v>CRAFIL</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7:A82">
    <cfRule type="expression" priority="2" aboveAverage="0" equalAverage="0" bottom="0" percent="0" rank="0" text="" dxfId="0">
      <formula>ISTEXT($E37)</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6">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2013-10-24T16:57:10Z</dcterms:created>
  <dc:creator>elise.carnet</dc:creator>
  <dc:description/>
  <dc:language>fr-FR</dc:language>
  <cp:lastModifiedBy>elise.carnet</cp:lastModifiedBy>
  <dcterms:modified xsi:type="dcterms:W3CDTF">2013-10-24T16:57:24Z</dcterms:modified>
  <cp:revision>0</cp:revision>
  <dc:subject/>
  <dc:title/>
</cp:coreProperties>
</file>