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leone-Mallemoisson" sheetId="1" state="visible" r:id="rId3"/>
  </sheets>
  <externalReferences>
    <externalReference r:id="rId4"/>
  </externalReferences>
  <definedNames>
    <definedName function="false" hidden="false" localSheetId="0" name="_xlnm.Print_Area" vbProcedure="false">'Bleone-Mallemoisson'!$A$1:$O$82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'Bleone-Mallemoisson'!$A$23:$J$84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<sst xmlns="http://schemas.openxmlformats.org/spreadsheetml/2006/main" count="89" uniqueCount="85">
  <si>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</si>
  <si>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</si>
  <si>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</si>
  <si>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</si>
  <si>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</si>
  <si>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Bleone</t>
  </si>
  <si>
    <t xml:space="preserve">Mallemoisson</t>
  </si>
  <si>
    <t xml:space="preserve">06158000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</si>
  <si>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</si>
  <si>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</si>
  <si>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</si>
  <si>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</si>
  <si>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</si>
  <si>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</si>
  <si>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</si>
  <si>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CLA.SPX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</si>
  <si>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</si>
  <si>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</si>
  <si>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</si>
  <si>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</si>
  <si>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</si>
  <si>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</si>
  <si>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</si>
  <si>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</si>
  <si>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</si>
  <si>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</si>
  <si>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</si>
  <si>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</si>
  <si>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</si>
  <si>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</si>
  <si>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</si>
  <si>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</si>
  <si>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</si>
  <si>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</si>
  <si>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</si>
  <si>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</si>
  <si>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</si>
  <si>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</si>
  <si>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</si>
  <si>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</si>
  <si>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</si>
  <si>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</si>
  <si>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</si>
  <si>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</si>
  <si>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</si>
  <si>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</si>
  <si>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</si>
  <si>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</si>
  <si>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</si>
  <si>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</si>
  <si>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</si>
  <si>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</si>
  <si>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</si>
  <si>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</si>
  <si>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</si>
  <si>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</si>
  <si>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</si>
  <si>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</si>
  <si>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</si>
  <si>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</si>
  <si>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</si>
  <si>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</si>
  <si>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</si>
  <si>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</si>
  <si>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</si>
  <si>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</si>
  <si>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</si>
  <si>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</si>
  <si>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</si>
  <si>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</si>
  <si>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</si>
  <si>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</si>
  <si>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</si>
  <si>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SPI.SPX</t>
  </si>
  <si>
    <t xml:space="preserve">DIA.SPX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</si>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</sst>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Coulomp-St-Benoit"/><sheetName val="Coulon-Cereste"/><sheetName val="Verdon-St-Andr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40026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9.33333333333333</v>
      </c>
      <c r="M5" s="52"/>
      <c r="N5" s="53" t="s">
        <v>15</v>
      </c>
      <c r="O5" s="54" t="n">
        <v>11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9.5</v>
      </c>
      <c r="O8" s="83" t="n">
        <f aca="false">AVERAGE(J23:J82)</f>
        <v>1.25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2.51661147842358</v>
      </c>
      <c r="O9" s="83" t="n">
        <f aca="false">STDEV(J23:J82)</f>
        <v>0.5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0.52</v>
      </c>
      <c r="C12" s="118"/>
      <c r="D12" s="110"/>
      <c r="E12" s="110"/>
      <c r="F12" s="111" t="n">
        <f aca="false">($B12*$B$7+$C12*$C$7)/100</f>
        <v>0.52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4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4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0.01</v>
      </c>
      <c r="C15" s="133"/>
      <c r="D15" s="110"/>
      <c r="E15" s="110"/>
      <c r="F15" s="111" t="n">
        <f aca="false">($B15*$B$7+$C15*$C$7)/100</f>
        <v>0.01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1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0.52</v>
      </c>
      <c r="C17" s="118"/>
      <c r="D17" s="110"/>
      <c r="E17" s="110"/>
      <c r="F17" s="140"/>
      <c r="G17" s="111" t="n">
        <f aca="false">($B17*$B$7+$C17*$C$7)/100</f>
        <v>0.52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0.02</v>
      </c>
      <c r="C18" s="143"/>
      <c r="D18" s="110"/>
      <c r="E18" s="144" t="s">
        <v>51</v>
      </c>
      <c r="F18" s="140"/>
      <c r="G18" s="111" t="n">
        <f aca="false">($B18*$B$7+$C18*$C$7)/100</f>
        <v>0.02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0.54</v>
      </c>
      <c r="G19" s="152" t="n">
        <f aca="false">SUM(G16:G18)</f>
        <v>0.54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0.53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0.53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0.53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0.53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10</v>
      </c>
      <c r="S23" s="208" t="n">
        <f aca="false">IF(ISERROR(Q23*I23*J23),0,Q23*I23*J23)</f>
        <v>10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15</v>
      </c>
      <c r="B24" s="215" t="n">
        <v>0.5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0.5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0.5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12</v>
      </c>
      <c r="S24" s="208" t="n">
        <f aca="false">IF(ISERROR(Q24*I24*J24),0,Q24*I24*J24)</f>
        <v>12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Diatoma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12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Diatoma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12</v>
      </c>
      <c r="S25" s="208" t="n">
        <f aca="false">IF(ISERROR(Q25*I25*J25),0,Q25*I25*J25)</f>
        <v>24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DIA.SPX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27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Equisetum palustre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PTE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6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Equisetum palustre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EQU.PAL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282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/>
      <c r="B27" s="215"/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/>
      </c>
      <c r="E27" s="217" t="n">
        <f aca="false">IF(D27="",0,VLOOKUP(D27,D$22:D26,1,0))</f>
        <v>0</v>
      </c>
      <c r="F27" s="218" t="n">
        <f aca="false">($B27*$B$7+$C27*$C$7)/100</f>
        <v>0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/>
      </c>
      <c r="H27" s="201" t="str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x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/>
      </c>
      <c r="L27" s="222"/>
      <c r="M27" s="222"/>
      <c r="N27" s="222"/>
      <c r="O27" s="206"/>
      <c r="P27" s="207" t="str">
        <f aca="false">IF(ISTEXT(H27),"",(B27*$B$7/100)+(C27*$C$7/100))</f>
        <v/>
      </c>
      <c r="Q27" s="208" t="str">
        <f aca="false">IF(OR(ISTEXT(H27),P27=0),"",IF(P27&lt;0.1,1,IF(P27&lt;1,2,IF(P27&lt;10,3,IF(P27&lt;50,4,IF(P27&gt;=50,5,""))))))</f>
        <v/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/>
      </c>
      <c r="Y27" s="9" t="str">
        <f aca="false">IF(ISERROR(MATCH(A27,'[1]liste reference'!$A$7:$A$906,0)),IF(ISERROR(MATCH(A27,'[1]liste reference'!$B$7:$B$906,0)),"",(MATCH(A27,'[1]liste reference'!$B$7:$B$906,0))),(MATCH(A27,'[1]liste reference'!$A$7:$A$906,0)))</f>
        <v/>
      </c>
      <c r="Z27" s="212"/>
      <c r="AA27" s="213"/>
      <c r="BB27" s="9" t="str">
        <f aca="false">IF(A27="","",1)</f>
        <v/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76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Bleone</v>
      </c>
      <c r="B84" s="247" t="str">
        <f aca="false">C3</f>
        <v>Mallemoisson</v>
      </c>
      <c r="C84" s="248" t="n">
        <f aca="false">A4</f>
        <v>40026</v>
      </c>
      <c r="D84" s="249" t="n">
        <f aca="false">IF(ISERROR(SUM($S$23:$S$82)/SUM($T$23:$T$82)),"",SUM($S$23:$S$82)/SUM($T$23:$T$82))</f>
        <v>9.33333333333333</v>
      </c>
      <c r="E84" s="250" t="n">
        <f aca="false">N13</f>
        <v>4</v>
      </c>
      <c r="F84" s="247" t="n">
        <f aca="false">N14</f>
        <v>4</v>
      </c>
      <c r="G84" s="247" t="n">
        <f aca="false">N15</f>
        <v>3</v>
      </c>
      <c r="H84" s="247" t="n">
        <f aca="false">N16</f>
        <v>1</v>
      </c>
      <c r="I84" s="247" t="n">
        <f aca="false">N17</f>
        <v>0</v>
      </c>
      <c r="J84" s="251" t="n">
        <f aca="false">N8</f>
        <v>9.5</v>
      </c>
      <c r="K84" s="249" t="n">
        <f aca="false">N9</f>
        <v>2.51661147842358</v>
      </c>
      <c r="L84" s="250" t="n">
        <f aca="false">N10</f>
        <v>6</v>
      </c>
      <c r="M84" s="250" t="n">
        <f aca="false">N11</f>
        <v>12</v>
      </c>
      <c r="N84" s="249" t="n">
        <f aca="false">O8</f>
        <v>1.25</v>
      </c>
      <c r="O84" s="249" t="n">
        <f aca="false">O9</f>
        <v>0.5</v>
      </c>
      <c r="P84" s="250" t="n">
        <f aca="false">O10</f>
        <v>1</v>
      </c>
      <c r="Q84" s="250" t="n">
        <f aca="false">O11</f>
        <v>2</v>
      </c>
      <c r="R84" s="252" t="n">
        <f aca="false">F21</f>
        <v>0.53</v>
      </c>
      <c r="S84" s="250" t="n">
        <f aca="false">K11</f>
        <v>0</v>
      </c>
      <c r="T84" s="250" t="n">
        <f aca="false">K12</f>
        <v>3</v>
      </c>
      <c r="U84" s="250" t="n">
        <f aca="false">K13</f>
        <v>0</v>
      </c>
      <c r="V84" s="253" t="n">
        <f aca="false">K14</f>
        <v>1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77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78</v>
      </c>
      <c r="Q87" s="9"/>
      <c r="R87" s="209" t="n">
        <f aca="false">VLOOKUP(MAX($R$23:$R$82),($R$23:$T$82),1,0)</f>
        <v>12</v>
      </c>
      <c r="S87" s="9"/>
      <c r="T87" s="9"/>
      <c r="U87" s="9"/>
    </row>
    <row r="88" customFormat="false" ht="12.75" hidden="true" customHeight="false" outlineLevel="0" collapsed="false">
      <c r="P88" s="9" t="s">
        <v>79</v>
      </c>
      <c r="Q88" s="9"/>
      <c r="R88" s="209" t="n">
        <f aca="false">VLOOKUP((R87),($R$23:$T$82),2,0)</f>
        <v>12</v>
      </c>
      <c r="S88" s="9"/>
      <c r="T88" s="9"/>
      <c r="U88" s="9"/>
    </row>
    <row r="89" customFormat="false" ht="12.75" hidden="true" customHeight="false" outlineLevel="0" collapsed="false">
      <c r="P89" s="9" t="s">
        <v>80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81</v>
      </c>
      <c r="Q90" s="9"/>
      <c r="R90" s="257" t="n">
        <f aca="false">IF(ISERROR(SUM($S$23:$S$82)/SUM($T$23:$T$82)),"",(SUM($S$23:$S$82)-R88)/(SUM($T$23:$T$82)-R89))</f>
        <v>11</v>
      </c>
      <c r="S90" s="9"/>
    </row>
    <row r="91" customFormat="false" ht="12.75" hidden="true" customHeight="false" outlineLevel="0" collapsed="false">
      <c r="P91" s="208" t="s">
        <v>82</v>
      </c>
      <c r="Q91" s="208"/>
      <c r="R91" s="208" t="str">
        <f aca="false">INDEX('[1]liste reference'!$A$7:$A$906,$S$91)</f>
        <v>CLA.SPX</v>
      </c>
      <c r="S91" s="9" t="n">
        <f aca="false">IF(ISERROR(MATCH($R$93,'[1]liste reference'!$A$7:$A$906,0)),MATCH($R$93,'[1]liste reference'!$B$7:$B$906,0),(MATCH($R$93,'[1]liste reference'!$A$7:$A$906,0)))</f>
        <v>24</v>
      </c>
      <c r="T91" s="245"/>
    </row>
    <row r="92" customFormat="false" ht="12.75" hidden="true" customHeight="false" outlineLevel="0" collapsed="false">
      <c r="P92" s="9" t="s">
        <v>83</v>
      </c>
      <c r="Q92" s="9"/>
      <c r="R92" s="9" t="n">
        <f aca="false">MATCH(R87,$R$23:$R$82,0)</f>
        <v>2</v>
      </c>
      <c r="S92" s="9"/>
    </row>
    <row r="93" customFormat="false" ht="12.75" hidden="true" customHeight="false" outlineLevel="0" collapsed="false">
      <c r="P93" s="208" t="s">
        <v>84</v>
      </c>
      <c r="Q93" s="9"/>
      <c r="R93" s="208" t="str">
        <f aca="false">INDEX($A$23:$A$82,$R$92)</f>
        <v>CLA.SPX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2013-10-22T15:30:39Z</dcterms:created>
  <dc:creator>elise.carnet</dc:creator>
  <dc:description/>
  <dc:language>fr-FR</dc:language>
  <cp:lastModifiedBy>elise.carnet</cp:lastModifiedBy>
  <dcterms:modified xsi:type="dcterms:W3CDTF">2013-10-23T15:34:29Z</dcterms:modified>
  <cp:revision>0</cp:revision>
  <dc:subject/>
  <dc:title/>
</cp:coreProperties>
</file>