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18.xml" ContentType="application/vnd.ms-excel.controlproperties+xml"/>
  <Override PartName="/xl/ctrlProps/ctrlProps9.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6.xml" ContentType="application/vnd.ms-excel.controlproperties+xml"/>
  <Override PartName="/xl/ctrlProps/ctrlProps10.xml" ContentType="application/vnd.ms-excel.controlproperties+xml"/>
  <Override PartName="/xl/ctrlProps/ctrlProps11.xml" ContentType="application/vnd.ms-excel.controlproperties+xml"/>
  <Override PartName="/xl/ctrlProps/ctrlProps36.xml" ContentType="application/vnd.ms-excel.controlproperties+xml"/>
  <Override PartName="/xl/ctrlProps/ctrlProps37.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xml" ContentType="application/vnd.ms-excel.controlproperties+xml"/>
  <Override PartName="/xl/ctrlProps/ctrlProps19.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23.xml" ContentType="application/vnd.ms-excel.controlproperties+xml"/>
  <Override PartName="/xl/ctrlProps/ctrlProps25.xml" ContentType="application/vnd.ms-excel.controlproperties+xml"/>
  <Override PartName="/xl/ctrlProps/ctrlProps26.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30.xml" ContentType="application/vnd.ms-excel.controlproperties+xml"/>
  <Override PartName="/xl/ctrlProps/ctrlProps29.xml" ContentType="application/vnd.ms-excel.controlproperties+xml"/>
  <Override PartName="/xl/ctrlProps/ctrlProps31.xml" ContentType="application/vnd.ms-excel.controlproperties+xml"/>
  <Override PartName="/xl/ctrlProps/ctrlProps32.xml" ContentType="application/vnd.ms-excel.controlproperties+xml"/>
  <Override PartName="/xl/ctrlProps/ctrlProps33.xml" ContentType="application/vnd.ms-excel.controlproperties+xml"/>
  <Override PartName="/xl/drawings/drawing38.xml" ContentType="application/vnd.openxmlformats-officedocument.drawing+xml"/>
  <Override PartName="/xl/drawings/vmlDrawing6.vml" ContentType="application/vnd.openxmlformats-officedocument.vmlDrawing"/>
  <Override PartName="/xl/drawings/vmlDrawing5.vml" ContentType="application/vnd.openxmlformats-officedocument.vmlDrawing"/>
  <Override PartName="/xl/drawings/drawing22.xml" ContentType="application/vnd.openxmlformats-officedocument.drawing+xml"/>
  <Override PartName="/xl/drawings/drawing17.xml" ContentType="application/vnd.openxmlformats-officedocument.drawing+xml"/>
  <Override PartName="/xl/drawings/drawing24.xml" ContentType="application/vnd.openxmlformats-officedocument.drawing+xml"/>
  <Override PartName="/xl/drawings/_rels/drawing1.xml.rels" ContentType="application/vnd.openxmlformats-package.relationships+xml"/>
  <Override PartName="/xl/drawings/vmlDrawing2.vml" ContentType="application/vnd.openxmlformats-officedocument.vmlDrawing"/>
  <Override PartName="/xl/drawings/drawing12.xml" ContentType="application/vnd.openxmlformats-officedocument.drawing+xml"/>
  <Override PartName="/xl/drawings/vmlDrawing4.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vmlDrawing3.vml" ContentType="application/vnd.openxmlformats-officedocument.vmlDrawing"/>
  <Override PartName="/xl/drawings/drawing1.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7950" sheetId="6" state="visible" r:id="rId8"/>
    <sheet name="jgjg" sheetId="7" state="hidden" r:id="rId9"/>
    <sheet name="liste codes réf" sheetId="8" state="hidden" r:id="rId10"/>
  </sheets>
  <definedNames>
    <definedName function="false" hidden="false" localSheetId="5" name="_xlnm.Print_Area" vbProcedure="false">'06177950'!$A$1:$Q$82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'06177950'!$A$1:$Q$82</definedName>
    <definedName function="false" hidden="false" localSheetId="5" name="_xlnm__FilterDatabase" vbProcedure="false">'06177950'!$A$1:$C$1415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23</xdr:colOff>
                <xdr:row>1</xdr:row>
                <xdr:rowOff>0</xdr:rowOff>
              </xdr:from>
              <xdr:to>
                <xdr:col>2</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23</xdr:colOff>
                <xdr:row>0</xdr:row>
                <xdr:rowOff>0</xdr:rowOff>
              </xdr:from>
              <xdr:to>
                <xdr:col>2</xdr:col>
                <xdr:colOff>47</xdr:colOff>
                <xdr:row>1</xdr:row>
                <xdr:rowOff>5</xdr:rowOff>
              </xdr:to>
            </anchor>
          </commentPr>
        </mc:Choice>
        <mc:Fallback/>
      </mc:AlternateContent>
    </comment>
    <comment ref="A8" authorId="0">
      <text>
        <r>
          <rPr>
            <sz val="9"/>
            <color rgb="FF000000"/>
            <rFont val="Tahoma"/>
            <family val="2"/>
            <charset val="1"/>
          </rPr>
          <t xml:space="preserve">Les % sont les recouvrements absolus de chaque groupe. Informations non utilisées dans le calcul.
</t>
        </r>
      </text>
      <mc:AlternateContent>
        <mc:Choice Requires="v2">
          <commentPr autoFill="true" autoScale="false" colHidden="false" locked="false" rowHidden="false" textHAlign="justify" textVAlign="justify">
            <anchor moveWithCells="false" sizeWithCells="false">
              <xdr:from>
                <xdr:col>1</xdr:col>
                <xdr:colOff>23</xdr:colOff>
                <xdr:row>0</xdr:row>
                <xdr:rowOff>14</xdr:rowOff>
              </xdr:from>
              <xdr:to>
                <xdr:col>2</xdr:col>
                <xdr:colOff>47</xdr:colOff>
                <xdr:row>7</xdr:row>
                <xdr:rowOff>14</xdr:rowOff>
              </xdr:to>
            </anchor>
          </commentPr>
        </mc:Choice>
        <mc:Fallback/>
      </mc:AlternateContent>
    </comment>
    <comment ref="A22" authorId="0">
      <text>
        <r>
          <rPr>
            <b val="true"/>
            <sz val="8"/>
            <color rgb="FF000000"/>
            <rFont val="Tahoma"/>
            <family val="2"/>
            <charset val="1"/>
          </rPr>
          <t xml:space="preserve">Taper le code du taxon ou 
choisir le nom dans la liste déroulante</t>
        </r>
        <r>
          <rPr>
            <sz val="8"/>
            <color rgb="FF000000"/>
            <rFont val="Tahoma"/>
            <family val="2"/>
            <charset val="1"/>
          </rPr>
          <t xml:space="preserve"> (présentés par ordre alphabétique).
</t>
        </r>
        <r>
          <rPr>
            <b val="true"/>
            <sz val="8"/>
            <color rgb="FF000000"/>
            <rFont val="Tahoma"/>
            <family val="2"/>
            <charset val="1"/>
          </rPr>
          <t xml:space="preserve">o </t>
        </r>
        <r>
          <rPr>
            <sz val="8"/>
            <color rgb="FF000000"/>
            <rFont val="Tahoma"/>
            <family val="2"/>
            <charset val="1"/>
          </rPr>
          <t xml:space="preserve">Remplir la colonne "confer", sur la droite, si le taxon fait seulement référence à celui choisi.
</t>
        </r>
        <r>
          <rPr>
            <b val="true"/>
            <sz val="8"/>
            <color rgb="FF000000"/>
            <rFont val="Tahoma"/>
            <family val="2"/>
            <charset val="1"/>
          </rPr>
          <t xml:space="preserve">o</t>
        </r>
        <r>
          <rPr>
            <sz val="8"/>
            <color rgb="FF000000"/>
            <rFont val="Tahoma"/>
            <family val="2"/>
            <charset val="1"/>
          </rPr>
          <t xml:space="preserve"> Saisir NEWCOD si il n'existe pas de code pour le taxon à saisir. Saisir le nom du taxon sur la même ligne dans la colonne "nouveaux taxons hors liste de référence".
</t>
        </r>
        <r>
          <rPr>
            <b val="true"/>
            <sz val="8"/>
            <color rgb="FF000000"/>
            <rFont val="Tahoma"/>
            <family val="2"/>
            <charset val="1"/>
          </rPr>
          <t xml:space="preserve">o</t>
        </r>
        <r>
          <rPr>
            <sz val="8"/>
            <color rgb="FF000000"/>
            <rFont val="Tahoma"/>
            <family val="2"/>
            <charset val="1"/>
          </rPr>
          <t xml:space="preserve"> Les codes déjà saisis apparaîssent en rouge.</t>
        </r>
      </text>
      <mc:AlternateContent>
        <mc:Choice Requires="v2">
          <commentPr autoFill="true" autoScale="false" colHidden="false" locked="false" rowHidden="false" textHAlign="justify" textVAlign="justify">
            <anchor moveWithCells="false" sizeWithCells="false">
              <xdr:from>
                <xdr:col>1</xdr:col>
                <xdr:colOff>23</xdr:colOff>
                <xdr:row>7</xdr:row>
                <xdr:rowOff>16</xdr:rowOff>
              </xdr:from>
              <xdr:to>
                <xdr:col>2</xdr:col>
                <xdr:colOff>47</xdr:colOff>
                <xdr:row>28</xdr:row>
                <xdr:rowOff>12</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23</xdr:colOff>
                <xdr:row>0</xdr:row>
                <xdr:rowOff>0</xdr:rowOff>
              </xdr:from>
              <xdr:to>
                <xdr:col>3</xdr:col>
                <xdr:colOff>47</xdr:colOff>
                <xdr:row>1</xdr:row>
                <xdr:rowOff>5</xdr:rowOff>
              </xdr:to>
            </anchor>
          </commentPr>
        </mc:Choice>
        <mc:Fallback/>
      </mc:AlternateContent>
    </comment>
    <comment ref="B5" authorId="0">
      <text>
        <r>
          <rPr>
            <sz val="9"/>
            <color rgb="FF000000"/>
            <rFont val="Tahoma"/>
            <family val="2"/>
            <charset val="1"/>
          </rPr>
          <t xml:space="preserve">Unité de relevé la plus rapide ou unique
</t>
        </r>
      </text>
      <mc:AlternateContent>
        <mc:Choice Requires="v2">
          <commentPr autoFill="true" autoScale="false" colHidden="false" locked="false" rowHidden="false" textHAlign="justify" textVAlign="justify">
            <anchor moveWithCells="false" sizeWithCells="false">
              <xdr:from>
                <xdr:col>2</xdr:col>
                <xdr:colOff>23</xdr:colOff>
                <xdr:row>1</xdr:row>
                <xdr:rowOff>0</xdr:rowOff>
              </xdr:from>
              <xdr:to>
                <xdr:col>3</xdr:col>
                <xdr:colOff>47</xdr:colOff>
                <xdr:row>3</xdr:row>
                <xdr:rowOff>3</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23</xdr:colOff>
                <xdr:row>1</xdr:row>
                <xdr:rowOff>0</xdr:rowOff>
              </xdr:from>
              <xdr:to>
                <xdr:col>3</xdr:col>
                <xdr:colOff>47</xdr:colOff>
                <xdr:row>5</xdr:row>
                <xdr:rowOff>2</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23</xdr:colOff>
                <xdr:row>1</xdr:row>
                <xdr:rowOff>11</xdr:rowOff>
              </xdr:from>
              <xdr:to>
                <xdr:col>3</xdr:col>
                <xdr:colOff>47</xdr:colOff>
                <xdr:row>5</xdr:row>
                <xdr:rowOff>0</xdr:rowOff>
              </xdr:to>
            </anchor>
          </commentPr>
        </mc:Choice>
        <mc:Fallback/>
      </mc:AlternateContent>
    </comment>
    <comment ref="B20" authorId="0">
      <text>
        <r>
          <rPr>
            <sz val="8"/>
            <color rgb="FF000000"/>
            <rFont val="Tahoma"/>
            <family val="2"/>
            <charset val="1"/>
          </rPr>
          <t xml:space="preserve">A comparer avec la surface végétalisée totale du faciès.</t>
        </r>
      </text>
      <mc:AlternateContent>
        <mc:Choice Requires="v2">
          <commentPr autoFill="true" autoScale="false" colHidden="false" locked="false" rowHidden="false" textHAlign="justify" textVAlign="justify">
            <anchor moveWithCells="false" sizeWithCells="false">
              <xdr:from>
                <xdr:col>2</xdr:col>
                <xdr:colOff>23</xdr:colOff>
                <xdr:row>14</xdr:row>
                <xdr:rowOff>11</xdr:rowOff>
              </xdr:from>
              <xdr:to>
                <xdr:col>3</xdr:col>
                <xdr:colOff>47</xdr:colOff>
                <xdr:row>18</xdr:row>
                <xdr:rowOff>0</xdr:rowOff>
              </xdr:to>
            </anchor>
          </commentPr>
        </mc:Choice>
        <mc:Fallback/>
      </mc:AlternateContent>
    </comment>
    <comment ref="B21" authorId="0">
      <text>
        <r>
          <rPr>
            <sz val="8"/>
            <color rgb="FF000000"/>
            <rFont val="Tahoma"/>
            <family val="2"/>
            <charset val="1"/>
          </rPr>
          <t xml:space="preserve">contribution de l'UR1 au recouvrement végétal de la station.</t>
        </r>
      </text>
      <mc:AlternateContent>
        <mc:Choice Requires="v2">
          <commentPr autoFill="true" autoScale="false" colHidden="false" locked="false" rowHidden="false" textHAlign="justify" textVAlign="justify">
            <anchor moveWithCells="false" sizeWithCells="false">
              <xdr:from>
                <xdr:col>2</xdr:col>
                <xdr:colOff>23</xdr:colOff>
                <xdr:row>15</xdr:row>
                <xdr:rowOff>5</xdr:rowOff>
              </xdr:from>
              <xdr:to>
                <xdr:col>3</xdr:col>
                <xdr:colOff>47</xdr:colOff>
                <xdr:row>19</xdr:row>
                <xdr:rowOff>6</xdr:rowOff>
              </xdr:to>
            </anchor>
          </commentPr>
        </mc:Choice>
        <mc:Fallback/>
      </mc:AlternateContent>
    </comment>
    <comment ref="B22" authorId="0">
      <text>
        <r>
          <rPr>
            <sz val="8"/>
            <color rgb="FF000000"/>
            <rFont val="Tahoma"/>
            <family val="2"/>
            <charset val="1"/>
          </rPr>
          <t xml:space="preserve">Saisir le % de recouvrement dans l'UR 1 (la plus courante ou unique)</t>
        </r>
      </text>
      <mc:AlternateContent>
        <mc:Choice Requires="v2">
          <commentPr autoFill="true" autoScale="false" colHidden="false" locked="false" rowHidden="false" textHAlign="justify" textVAlign="justify">
            <anchor moveWithCells="false" sizeWithCells="false">
              <xdr:from>
                <xdr:col>2</xdr:col>
                <xdr:colOff>23</xdr:colOff>
                <xdr:row>16</xdr:row>
                <xdr:rowOff>5</xdr:rowOff>
              </xdr:from>
              <xdr:to>
                <xdr:col>3</xdr:col>
                <xdr:colOff>47</xdr:colOff>
                <xdr:row>20</xdr:row>
                <xdr:rowOff>6</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3</xdr:col>
                <xdr:colOff>23</xdr:colOff>
                <xdr:row>1</xdr:row>
                <xdr:rowOff>0</xdr:rowOff>
              </xdr:from>
              <xdr:to>
                <xdr:col>4</xdr:col>
                <xdr:colOff>47</xdr:colOff>
                <xdr:row>2</xdr:row>
                <xdr:rowOff>0</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3</xdr:col>
                <xdr:colOff>23</xdr:colOff>
                <xdr:row>0</xdr:row>
                <xdr:rowOff>0</xdr:rowOff>
              </xdr:from>
              <xdr:to>
                <xdr:col>4</xdr:col>
                <xdr:colOff>47</xdr:colOff>
                <xdr:row>1</xdr:row>
                <xdr:rowOff>5</xdr:rowOff>
              </xdr:to>
            </anchor>
          </commentPr>
        </mc:Choice>
        <mc:Fallback/>
      </mc:AlternateContent>
    </comment>
    <comment ref="C5" authorId="0">
      <text>
        <r>
          <rPr>
            <sz val="9"/>
            <color rgb="FF000000"/>
            <rFont val="Tahoma"/>
            <family val="2"/>
            <charset val="1"/>
          </rPr>
          <t xml:space="preserve">Unité de relevé la plus lente</t>
        </r>
      </text>
      <mc:AlternateContent>
        <mc:Choice Requires="v2">
          <commentPr autoFill="true" autoScale="false" colHidden="false" locked="false" rowHidden="false" textHAlign="justify" textVAlign="justify">
            <anchor moveWithCells="false" sizeWithCells="false">
              <xdr:from>
                <xdr:col>3</xdr:col>
                <xdr:colOff>23</xdr:colOff>
                <xdr:row>0</xdr:row>
                <xdr:rowOff>5</xdr:rowOff>
              </xdr:from>
              <xdr:to>
                <xdr:col>4</xdr:col>
                <xdr:colOff>47</xdr:colOff>
                <xdr:row>2</xdr:row>
                <xdr:rowOff>6</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3</xdr:col>
                <xdr:colOff>23</xdr:colOff>
                <xdr:row>1</xdr:row>
                <xdr:rowOff>0</xdr:rowOff>
              </xdr:from>
              <xdr:to>
                <xdr:col>4</xdr:col>
                <xdr:colOff>47</xdr:colOff>
                <xdr:row>5</xdr:row>
                <xdr:rowOff>2</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3</xdr:col>
                <xdr:colOff>23</xdr:colOff>
                <xdr:row>2</xdr:row>
                <xdr:rowOff>0</xdr:rowOff>
              </xdr:from>
              <xdr:to>
                <xdr:col>4</xdr:col>
                <xdr:colOff>47</xdr:colOff>
                <xdr:row>4</xdr:row>
                <xdr:rowOff>11</xdr:rowOff>
              </xdr:to>
            </anchor>
          </commentPr>
        </mc:Choice>
        <mc:Fallback/>
      </mc:AlternateContent>
    </comment>
    <comment ref="C20" authorId="0">
      <text>
        <r>
          <rPr>
            <sz val="8"/>
            <color rgb="FF000000"/>
            <rFont val="Tahoma"/>
            <family val="2"/>
            <charset val="1"/>
          </rPr>
          <t xml:space="preserve">A comparer avec la surface végétalisée totale du faciès.</t>
        </r>
      </text>
      <mc:AlternateContent>
        <mc:Choice Requires="v2">
          <commentPr autoFill="true" autoScale="false" colHidden="false" locked="false" rowHidden="false" textHAlign="justify" textVAlign="justify">
            <anchor moveWithCells="false" sizeWithCells="false">
              <xdr:from>
                <xdr:col>3</xdr:col>
                <xdr:colOff>23</xdr:colOff>
                <xdr:row>14</xdr:row>
                <xdr:rowOff>11</xdr:rowOff>
              </xdr:from>
              <xdr:to>
                <xdr:col>4</xdr:col>
                <xdr:colOff>47</xdr:colOff>
                <xdr:row>18</xdr:row>
                <xdr:rowOff>0</xdr:rowOff>
              </xdr:to>
            </anchor>
          </commentPr>
        </mc:Choice>
        <mc:Fallback/>
      </mc:AlternateContent>
    </comment>
    <comment ref="C21" authorId="0">
      <text>
        <r>
          <rPr>
            <sz val="8"/>
            <color rgb="FF000000"/>
            <rFont val="Tahoma"/>
            <family val="2"/>
            <charset val="1"/>
          </rPr>
          <t xml:space="preserve">contribution de l'UR2 au recouvrement végétal de la station.</t>
        </r>
      </text>
      <mc:AlternateContent>
        <mc:Choice Requires="v2">
          <commentPr autoFill="true" autoScale="false" colHidden="false" locked="false" rowHidden="false" textHAlign="justify" textVAlign="justify">
            <anchor moveWithCells="false" sizeWithCells="false">
              <xdr:from>
                <xdr:col>3</xdr:col>
                <xdr:colOff>23</xdr:colOff>
                <xdr:row>15</xdr:row>
                <xdr:rowOff>5</xdr:rowOff>
              </xdr:from>
              <xdr:to>
                <xdr:col>4</xdr:col>
                <xdr:colOff>47</xdr:colOff>
                <xdr:row>19</xdr:row>
                <xdr:rowOff>6</xdr:rowOff>
              </xdr:to>
            </anchor>
          </commentPr>
        </mc:Choice>
        <mc:Fallback/>
      </mc:AlternateContent>
    </comment>
    <comment ref="C22" authorId="0">
      <text>
        <r>
          <rPr>
            <sz val="8"/>
            <color rgb="FF000000"/>
            <rFont val="Tahoma"/>
            <family val="2"/>
            <charset val="1"/>
          </rPr>
          <t xml:space="preserve">Saisir le % de recouvrement dans l'UR la plus lente</t>
        </r>
      </text>
      <mc:AlternateContent>
        <mc:Choice Requires="v2">
          <commentPr autoFill="true" autoScale="false" colHidden="false" locked="false" rowHidden="false" textHAlign="justify" textVAlign="justify">
            <anchor moveWithCells="false" sizeWithCells="false">
              <xdr:from>
                <xdr:col>3</xdr:col>
                <xdr:colOff>23</xdr:colOff>
                <xdr:row>16</xdr:row>
                <xdr:rowOff>11</xdr:rowOff>
              </xdr:from>
              <xdr:to>
                <xdr:col>4</xdr:col>
                <xdr:colOff>47</xdr:colOff>
                <xdr:row>20</xdr:row>
                <xdr:rowOff>0</xdr:rowOff>
              </xdr:to>
            </anchor>
          </commentPr>
        </mc:Choice>
        <mc:Fallback/>
      </mc:AlternateContent>
    </comment>
    <comment ref="F8" authorId="0">
      <text>
        <r>
          <rPr>
            <sz val="8"/>
            <color rgb="FF000000"/>
            <rFont val="Tahoma"/>
            <family val="2"/>
            <charset val="1"/>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justify">
            <anchor moveWithCells="false" sizeWithCells="false">
              <xdr:from>
                <xdr:col>6</xdr:col>
                <xdr:colOff>23</xdr:colOff>
                <xdr:row>1</xdr:row>
                <xdr:rowOff>10</xdr:rowOff>
              </xdr:from>
              <xdr:to>
                <xdr:col>7</xdr:col>
                <xdr:colOff>47</xdr:colOff>
                <xdr:row>7</xdr:row>
                <xdr:rowOff>2</xdr:rowOff>
              </xdr:to>
            </anchor>
          </commentPr>
        </mc:Choice>
        <mc:Fallback/>
      </mc:AlternateContent>
    </comment>
    <comment ref="F19" authorId="0">
      <text>
        <r>
          <rPr>
            <sz val="9"/>
            <color rgb="FF000000"/>
            <rFont val="Tahoma"/>
            <family val="2"/>
            <charset val="1"/>
          </rPr>
          <t xml:space="preserve">total des recouvrements pondérés par groupes (hors périphyton).</t>
        </r>
      </text>
      <mc:AlternateContent>
        <mc:Choice Requires="v2">
          <commentPr autoFill="true" autoScale="false" colHidden="false" locked="false" rowHidden="false" textHAlign="justify" textVAlign="justify">
            <anchor moveWithCells="false" sizeWithCells="false">
              <xdr:from>
                <xdr:col>6</xdr:col>
                <xdr:colOff>23</xdr:colOff>
                <xdr:row>13</xdr:row>
                <xdr:rowOff>1</xdr:rowOff>
              </xdr:from>
              <xdr:to>
                <xdr:col>7</xdr:col>
                <xdr:colOff>47</xdr:colOff>
                <xdr:row>17</xdr:row>
                <xdr:rowOff>10</xdr:rowOff>
              </xdr:to>
            </anchor>
          </commentPr>
        </mc:Choice>
        <mc:Fallback/>
      </mc:AlternateContent>
    </comment>
    <comment ref="F21" authorId="0">
      <text>
        <r>
          <rPr>
            <sz val="8"/>
            <color rgb="FF000000"/>
            <rFont val="Tahoma"/>
            <family val="2"/>
            <charset val="1"/>
          </rPr>
          <t xml:space="preserve">somme des recouvrements 
pondérés (taxons).</t>
        </r>
      </text>
      <mc:AlternateContent>
        <mc:Choice Requires="v2">
          <commentPr autoFill="true" autoScale="false" colHidden="false" locked="false" rowHidden="false" textHAlign="justify" textVAlign="justify">
            <anchor moveWithCells="false" sizeWithCells="false">
              <xdr:from>
                <xdr:col>6</xdr:col>
                <xdr:colOff>23</xdr:colOff>
                <xdr:row>16</xdr:row>
                <xdr:rowOff>0</xdr:rowOff>
              </xdr:from>
              <xdr:to>
                <xdr:col>7</xdr:col>
                <xdr:colOff>47</xdr:colOff>
                <xdr:row>18</xdr:row>
                <xdr:rowOff>11</xdr:rowOff>
              </xdr:to>
            </anchor>
          </commentPr>
        </mc:Choice>
        <mc:Fallback/>
      </mc:AlternateContent>
    </comment>
    <comment ref="F22" authorId="0">
      <text>
        <r>
          <rPr>
            <sz val="8"/>
            <color rgb="FF000000"/>
            <rFont val="Tahoma"/>
            <family val="2"/>
            <charset val="1"/>
          </rPr>
          <t xml:space="preserve">recouvrement de chaque taxon sur l'ensemble de la station (somme des recouvrements pondérés par UR).
</t>
        </r>
        <r>
          <rPr>
            <sz val="8"/>
            <color rgb="FFFF0000"/>
            <rFont val="Tahoma"/>
            <family val="2"/>
            <charset val="1"/>
          </rPr>
          <t xml:space="preserve">L'alerte "!!!!" indique que les % de recouvrement n'ont pas été saisis.</t>
        </r>
      </text>
      <mc:AlternateContent>
        <mc:Choice Requires="v2">
          <commentPr autoFill="true" autoScale="false" colHidden="false" locked="false" rowHidden="false" textHAlign="justify" textVAlign="justify">
            <anchor moveWithCells="false" sizeWithCells="false">
              <xdr:from>
                <xdr:col>6</xdr:col>
                <xdr:colOff>23</xdr:colOff>
                <xdr:row>13</xdr:row>
                <xdr:rowOff>13</xdr:rowOff>
              </xdr:from>
              <xdr:to>
                <xdr:col>7</xdr:col>
                <xdr:colOff>47</xdr:colOff>
                <xdr:row>22</xdr:row>
                <xdr:rowOff>16</xdr:rowOff>
              </xdr:to>
            </anchor>
          </commentPr>
        </mc:Choice>
        <mc:Fallback/>
      </mc:AlternateContent>
    </comment>
    <comment ref="G7" authorId="0">
      <text>
        <r>
          <rPr>
            <sz val="8"/>
            <color rgb="FF000000"/>
            <rFont val="Tahoma"/>
            <family val="2"/>
            <charset val="1"/>
          </rPr>
          <t xml:space="preserve">contrôle : la somme des recouvrements des faciès doit être égale à 100 %.</t>
        </r>
      </text>
      <mc:AlternateContent>
        <mc:Choice Requires="v2">
          <commentPr autoFill="true" autoScale="false" colHidden="false" locked="false" rowHidden="false" textHAlign="justify" textVAlign="justify">
            <anchor moveWithCells="false" sizeWithCells="false">
              <xdr:from>
                <xdr:col>7</xdr:col>
                <xdr:colOff>23</xdr:colOff>
                <xdr:row>0</xdr:row>
                <xdr:rowOff>16</xdr:rowOff>
              </xdr:from>
              <xdr:to>
                <xdr:col>8</xdr:col>
                <xdr:colOff>47</xdr:colOff>
                <xdr:row>5</xdr:row>
                <xdr:rowOff>13</xdr:rowOff>
              </xdr:to>
            </anchor>
          </commentPr>
        </mc:Choice>
        <mc:Fallback/>
      </mc:AlternateContent>
    </comment>
    <comment ref="G19" authorId="0">
      <text>
        <r>
          <rPr>
            <sz val="9"/>
            <color rgb="FF000000"/>
            <rFont val="Tahoma"/>
            <family val="2"/>
            <charset val="1"/>
          </rPr>
          <t xml:space="preserve">total des recouvrements pondérés par groupes fonctionnels</t>
        </r>
      </text>
      <mc:AlternateContent>
        <mc:Choice Requires="v2">
          <commentPr autoFill="true" autoScale="false" colHidden="false" locked="false" rowHidden="false" textHAlign="justify" textVAlign="justify">
            <anchor moveWithCells="false" sizeWithCells="false">
              <xdr:from>
                <xdr:col>7</xdr:col>
                <xdr:colOff>23</xdr:colOff>
                <xdr:row>13</xdr:row>
                <xdr:rowOff>1</xdr:rowOff>
              </xdr:from>
              <xdr:to>
                <xdr:col>8</xdr:col>
                <xdr:colOff>47</xdr:colOff>
                <xdr:row>17</xdr:row>
                <xdr:rowOff>10</xdr:rowOff>
              </xdr:to>
            </anchor>
          </commentPr>
        </mc:Choice>
        <mc:Fallback/>
      </mc:AlternateContent>
    </comment>
    <comment ref="G22" authorId="0">
      <text>
        <r>
          <rPr>
            <b val="true"/>
            <sz val="8"/>
            <color rgb="FF000000"/>
            <rFont val="Tahoma"/>
            <family val="2"/>
            <charset val="1"/>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justify">
            <anchor moveWithCells="false" sizeWithCells="false">
              <xdr:from>
                <xdr:col>7</xdr:col>
                <xdr:colOff>23</xdr:colOff>
                <xdr:row>13</xdr:row>
                <xdr:rowOff>1</xdr:rowOff>
              </xdr:from>
              <xdr:to>
                <xdr:col>8</xdr:col>
                <xdr:colOff>47</xdr:colOff>
                <xdr:row>23</xdr:row>
                <xdr:rowOff>11</xdr:rowOff>
              </xdr:to>
            </anchor>
          </commentPr>
        </mc:Choice>
        <mc:Fallback/>
      </mc:AlternateContent>
    </comment>
    <comment ref="H22" authorId="0">
      <text>
        <r>
          <rPr>
            <sz val="8"/>
            <color rgb="FF000000"/>
            <rFont val="Tahoma"/>
            <family val="2"/>
            <charset val="1"/>
          </rPr>
          <t xml:space="preserve">code groupe (1 à 10)
NC : non coté IBMR.
NI : non inventorié</t>
        </r>
      </text>
      <mc:AlternateContent>
        <mc:Choice Requires="v2">
          <commentPr autoFill="true" autoScale="false" colHidden="false" locked="false" rowHidden="false" textHAlign="justify" textVAlign="justify">
            <anchor moveWithCells="false" sizeWithCells="false">
              <xdr:from>
                <xdr:col>8</xdr:col>
                <xdr:colOff>23</xdr:colOff>
                <xdr:row>16</xdr:row>
                <xdr:rowOff>5</xdr:rowOff>
              </xdr:from>
              <xdr:to>
                <xdr:col>9</xdr:col>
                <xdr:colOff>47</xdr:colOff>
                <xdr:row>20</xdr:row>
                <xdr:rowOff>6</xdr:rowOff>
              </xdr:to>
            </anchor>
          </commentPr>
        </mc:Choice>
        <mc:Fallback/>
      </mc:AlternateContent>
    </comment>
    <comment ref="J22" authorId="0">
      <text>
        <r>
          <rPr>
            <sz val="8"/>
            <color rgb="FF000000"/>
            <rFont val="Tahoma"/>
            <family val="2"/>
            <charset val="1"/>
          </rPr>
          <t xml:space="preserve">Cote spécifique. NC : non contributif à l'IBMR</t>
        </r>
      </text>
      <mc:AlternateContent>
        <mc:Choice Requires="v2">
          <commentPr autoFill="true" autoScale="false" colHidden="false" locked="false" rowHidden="false" textHAlign="justify" textVAlign="justify">
            <anchor moveWithCells="false" sizeWithCells="false">
              <xdr:from>
                <xdr:col>10</xdr:col>
                <xdr:colOff>23</xdr:colOff>
                <xdr:row>17</xdr:row>
                <xdr:rowOff>0</xdr:rowOff>
              </xdr:from>
              <xdr:to>
                <xdr:col>11</xdr:col>
                <xdr:colOff>47</xdr:colOff>
                <xdr:row>19</xdr:row>
                <xdr:rowOff>11</xdr:rowOff>
              </xdr:to>
            </anchor>
          </commentPr>
        </mc:Choice>
        <mc:Fallback/>
      </mc:AlternateContent>
    </comment>
    <comment ref="K22" authorId="0">
      <text>
        <r>
          <rPr>
            <sz val="8"/>
            <color rgb="FF000000"/>
            <rFont val="Tahoma"/>
            <family val="2"/>
            <charset val="1"/>
          </rPr>
          <t xml:space="preserve">Coefficient de sténoécie. NC : non contributif à l'IBMR</t>
        </r>
      </text>
      <mc:AlternateContent>
        <mc:Choice Requires="v2">
          <commentPr autoFill="true" autoScale="false" colHidden="false" locked="false" rowHidden="false" textHAlign="justify" textVAlign="justify">
            <anchor moveWithCells="false" sizeWithCells="false">
              <xdr:from>
                <xdr:col>11</xdr:col>
                <xdr:colOff>23</xdr:colOff>
                <xdr:row>16</xdr:row>
                <xdr:rowOff>11</xdr:rowOff>
              </xdr:from>
              <xdr:to>
                <xdr:col>12</xdr:col>
                <xdr:colOff>47</xdr:colOff>
                <xdr:row>20</xdr:row>
                <xdr:rowOff>0</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23</xdr:colOff>
                <xdr:row>1</xdr:row>
                <xdr:rowOff>0</xdr:rowOff>
              </xdr:from>
              <xdr:to>
                <xdr:col>13</xdr:col>
                <xdr:colOff>47</xdr:colOff>
                <xdr:row>2</xdr:row>
                <xdr:rowOff>6</xdr:rowOff>
              </xdr:to>
            </anchor>
          </commentPr>
        </mc:Choice>
        <mc:Fallback/>
      </mc:AlternateContent>
    </comment>
    <comment ref="L6" authorId="0">
      <text>
        <r>
          <rPr>
            <sz val="8"/>
            <color rgb="FF000000"/>
            <rFont val="Tahoma"/>
            <family val="2"/>
            <charset val="1"/>
          </rPr>
          <t xml:space="preserve">Niveau trophique indicatif (en référence à AFNOR T90-395).</t>
        </r>
      </text>
      <mc:AlternateContent>
        <mc:Choice Requires="v2">
          <commentPr autoFill="true" autoScale="false" colHidden="false" locked="false" rowHidden="false" textHAlign="justify" textVAlign="justify">
            <anchor moveWithCells="false" sizeWithCells="false">
              <xdr:from>
                <xdr:col>12</xdr:col>
                <xdr:colOff>23</xdr:colOff>
                <xdr:row>0</xdr:row>
                <xdr:rowOff>11</xdr:rowOff>
              </xdr:from>
              <xdr:to>
                <xdr:col>13</xdr:col>
                <xdr:colOff>47</xdr:colOff>
                <xdr:row>4</xdr:row>
                <xdr:rowOff>0</xdr:rowOff>
              </xdr:to>
            </anchor>
          </commentPr>
        </mc:Choice>
        <mc:Fallback/>
      </mc:AlternateContent>
    </comment>
    <comment ref="L22" authorId="0">
      <text>
        <r>
          <rPr>
            <b val="true"/>
            <sz val="8"/>
            <color rgb="FF808080"/>
            <rFont val="Tahoma"/>
            <family val="2"/>
            <charset val="1"/>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taxons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justify">
            <anchor moveWithCells="false" sizeWithCells="false">
              <xdr:from>
                <xdr:col>12</xdr:col>
                <xdr:colOff>23</xdr:colOff>
                <xdr:row>13</xdr:row>
                <xdr:rowOff>7</xdr:rowOff>
              </xdr:from>
              <xdr:to>
                <xdr:col>13</xdr:col>
                <xdr:colOff>47</xdr:colOff>
                <xdr:row>23</xdr:row>
                <xdr:rowOff>5</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14</xdr:col>
                <xdr:colOff>23</xdr:colOff>
                <xdr:row>1</xdr:row>
                <xdr:rowOff>0</xdr:rowOff>
              </xdr:from>
              <xdr:to>
                <xdr:col>15</xdr:col>
                <xdr:colOff>47</xdr:colOff>
                <xdr:row>2</xdr:row>
                <xdr:rowOff>-7</xdr:rowOff>
              </xdr:to>
            </anchor>
          </commentPr>
        </mc:Choice>
        <mc:Fallback/>
      </mc:AlternateContent>
    </comment>
    <comment ref="O5" authorId="0">
      <text>
        <r>
          <rPr>
            <sz val="8"/>
            <color rgb="FF000000"/>
            <rFont val="Tahoma"/>
            <family val="2"/>
            <charset val="1"/>
          </rPr>
          <t xml:space="preserve">Code du taxon (ayant le plus grand E.K) supprimé pour le calcul de la robustesse. </t>
        </r>
      </text>
      <mc:AlternateContent>
        <mc:Choice Requires="v2">
          <commentPr autoFill="true" autoScale="false" colHidden="false" locked="false" rowHidden="false" textHAlign="justify" textVAlign="justify">
            <anchor moveWithCells="false" sizeWithCells="false">
              <xdr:from>
                <xdr:col>15</xdr:col>
                <xdr:colOff>23</xdr:colOff>
                <xdr:row>1</xdr:row>
                <xdr:rowOff>0</xdr:rowOff>
              </xdr:from>
              <xdr:to>
                <xdr:col>16</xdr:col>
                <xdr:colOff>47</xdr:colOff>
                <xdr:row>3</xdr:row>
                <xdr:rowOff>13</xdr:rowOff>
              </xdr:to>
            </anchor>
          </commentPr>
        </mc:Choice>
        <mc:Fallback/>
      </mc:AlternateContent>
    </comment>
    <comment ref="O6" authorId="0">
      <text>
        <r>
          <rPr>
            <sz val="9"/>
            <color rgb="FF000000"/>
            <rFont val="Tahoma"/>
            <family val="2"/>
            <charset val="1"/>
          </rPr>
          <t xml:space="preserve">Nombre de taxons ayant la plus grande valeur  K.E. 
Si plusieurs taxons présentent la même valeur, un seul est enlevé pour le calcul et apparait dans la case au-dessus (le premier apparaissant dans la liste telle qu'elle est triée).</t>
        </r>
      </text>
      <mc:AlternateContent>
        <mc:Choice Requires="v2">
          <commentPr autoFill="true" autoScale="false" colHidden="false" locked="false" rowHidden="false" textHAlign="justify" textVAlign="justify">
            <anchor moveWithCells="false" sizeWithCells="false">
              <xdr:from>
                <xdr:col>15</xdr:col>
                <xdr:colOff>23</xdr:colOff>
                <xdr:row>1</xdr:row>
                <xdr:rowOff>0</xdr:rowOff>
              </xdr:from>
              <xdr:to>
                <xdr:col>16</xdr:col>
                <xdr:colOff>47</xdr:colOff>
                <xdr:row>9</xdr:row>
                <xdr:rowOff>16</xdr:rowOff>
              </xdr:to>
            </anchor>
          </commentPr>
        </mc:Choice>
        <mc:Fallback/>
      </mc:AlternateContent>
    </comment>
    <comment ref="P6" authorId="0">
      <text>
        <r>
          <rPr>
            <sz val="9"/>
            <color rgb="FF000000"/>
            <rFont val="Tahoma"/>
            <family val="2"/>
            <charset val="1"/>
          </rPr>
          <t xml:space="preserve">niveau trophique indicatif après calcul de la robustesse</t>
        </r>
      </text>
      <mc:AlternateContent>
        <mc:Choice Requires="v2">
          <commentPr autoFill="true" autoScale="false" colHidden="false" locked="false" rowHidden="false" textHAlign="justify" textVAlign="justify">
            <anchor moveWithCells="false" sizeWithCells="false">
              <xdr:from>
                <xdr:col>16</xdr:col>
                <xdr:colOff>23</xdr:colOff>
                <xdr:row>0</xdr:row>
                <xdr:rowOff>1</xdr:rowOff>
              </xdr:from>
              <xdr:to>
                <xdr:col>17</xdr:col>
                <xdr:colOff>47</xdr:colOff>
                <xdr:row>4</xdr:row>
                <xdr:rowOff>10</xdr:rowOff>
              </xdr:to>
            </anchor>
          </commentPr>
        </mc:Choice>
        <mc:Fallback/>
      </mc:AlternateContent>
    </comment>
    <comment ref="P22" authorId="0">
      <text>
        <r>
          <rPr>
            <sz val="9"/>
            <color rgb="FF000000"/>
            <rFont val="Tahoma"/>
            <family val="2"/>
            <charset val="1"/>
          </rPr>
          <t xml:space="preserve">Sélectionner "Cf." dans la liste déroulante pour indiquer une détermination indicative</t>
        </r>
      </text>
      <mc:AlternateContent>
        <mc:Choice Requires="v2">
          <commentPr autoFill="true" autoScale="false" colHidden="false" locked="false" rowHidden="false" textHAlign="justify" textVAlign="justify">
            <anchor moveWithCells="false" sizeWithCells="false">
              <xdr:from>
                <xdr:col>16</xdr:col>
                <xdr:colOff>23</xdr:colOff>
                <xdr:row>15</xdr:row>
                <xdr:rowOff>4</xdr:rowOff>
              </xdr:from>
              <xdr:to>
                <xdr:col>17</xdr:col>
                <xdr:colOff>47</xdr:colOff>
                <xdr:row>21</xdr:row>
                <xdr:rowOff>7</xdr:rowOff>
              </xdr:to>
            </anchor>
          </commentPr>
        </mc:Choice>
        <mc:Fallback/>
      </mc:AlternateContent>
    </comment>
    <comment ref="Q22" authorId="0">
      <text>
        <r>
          <rPr>
            <sz val="9"/>
            <color rgb="FF000000"/>
            <rFont val="Tahoma"/>
            <family val="2"/>
            <charset val="1"/>
          </rPr>
          <t xml:space="preserve">Code SANDRE indicatif (à la date de mise à jour du référentiel. Voir Référentiel taxons.
</t>
        </r>
      </text>
      <mc:AlternateContent>
        <mc:Choice Requires="v2">
          <commentPr autoFill="true" autoScale="false" colHidden="false" locked="false" rowHidden="false" textHAlign="justify" textVAlign="justify">
            <anchor moveWithCells="false" sizeWithCells="false">
              <xdr:from>
                <xdr:col>17</xdr:col>
                <xdr:colOff>23</xdr:colOff>
                <xdr:row>14</xdr:row>
                <xdr:rowOff>14</xdr:rowOff>
              </xdr:from>
              <xdr:to>
                <xdr:col>18</xdr:col>
                <xdr:colOff>47</xdr:colOff>
                <xdr:row>21</xdr:row>
                <xdr:rowOff>14</xdr:rowOff>
              </xdr:to>
            </anchor>
          </commentPr>
        </mc:Choice>
        <mc:Fallback/>
      </mc:AlternateContent>
    </comment>
    <comment ref="W1" authorId="0">
      <text>
        <r>
          <rPr>
            <sz val="8"/>
            <color rgb="FF000000"/>
            <rFont val="Tahoma"/>
            <family val="2"/>
            <charset val="1"/>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justify">
            <anchor moveWithCells="false" sizeWithCells="false">
              <xdr:from>
                <xdr:col>23</xdr:col>
                <xdr:colOff>23</xdr:colOff>
                <xdr:row>1</xdr:row>
                <xdr:rowOff>0</xdr:rowOff>
              </xdr:from>
              <xdr:to>
                <xdr:col>24</xdr:col>
                <xdr:colOff>47</xdr:colOff>
                <xdr:row>3</xdr:row>
                <xdr:rowOff>7</xdr:rowOff>
              </xdr:to>
            </anchor>
          </commentPr>
        </mc:Choice>
        <mc:Fallback/>
      </mc:AlternateContent>
    </comment>
    <comment ref="W3" authorId="0">
      <text>
        <r>
          <rPr>
            <sz val="9"/>
            <color rgb="FF000000"/>
            <rFont val="Tahoma"/>
            <family val="2"/>
            <charset val="1"/>
          </rPr>
          <t xml:space="preserve">Classement des taxons :
-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justify">
            <anchor moveWithCells="false" sizeWithCells="false">
              <xdr:from>
                <xdr:col>23</xdr:col>
                <xdr:colOff>23</xdr:colOff>
                <xdr:row>1</xdr:row>
                <xdr:rowOff>0</xdr:rowOff>
              </xdr:from>
              <xdr:to>
                <xdr:col>24</xdr:col>
                <xdr:colOff>47</xdr:colOff>
                <xdr:row>6</xdr:row>
                <xdr:rowOff>11</xdr:rowOff>
              </xdr:to>
            </anchor>
          </commentPr>
        </mc:Choice>
        <mc:Fallback/>
      </mc:AlternateContent>
    </comment>
    <comment ref="W9" authorId="0">
      <text>
        <r>
          <rPr>
            <sz val="9"/>
            <color rgb="FF000000"/>
            <rFont val="Tahoma"/>
            <family val="2"/>
            <charset val="1"/>
          </rPr>
          <t xml:space="preserve">Copie des résultats du calcul (IBMR et métriques) dans un tableau. Les saisies successives s'incrémentent dans le tableau récapitulatif</t>
        </r>
      </text>
      <mc:AlternateContent>
        <mc:Choice Requires="v2">
          <commentPr autoFill="true" autoScale="false" colHidden="false" locked="false" rowHidden="false" textHAlign="justify" textVAlign="justify">
            <anchor moveWithCells="false" sizeWithCells="false">
              <xdr:from>
                <xdr:col>23</xdr:col>
                <xdr:colOff>23</xdr:colOff>
                <xdr:row>1</xdr:row>
                <xdr:rowOff>0</xdr:rowOff>
              </xdr:from>
              <xdr:to>
                <xdr:col>24</xdr:col>
                <xdr:colOff>47</xdr:colOff>
                <xdr:row>9</xdr:row>
                <xdr:rowOff>11</xdr:rowOff>
              </xdr:to>
            </anchor>
          </commentPr>
        </mc:Choice>
        <mc:Fallback/>
      </mc:AlternateContent>
    </comment>
    <comment ref="W11" authorId="0">
      <text>
        <r>
          <rPr>
            <sz val="9"/>
            <color rgb="FF000000"/>
            <rFont val="Tahoma"/>
            <family val="2"/>
            <charset val="1"/>
          </rPr>
          <t xml:space="preserve">Exportation de la feuille de saisie/calcul vers une nouvelle feuille Excel simple</t>
        </r>
      </text>
      <mc:AlternateContent>
        <mc:Choice Requires="v2">
          <commentPr autoFill="true" autoScale="false" colHidden="false" locked="false" rowHidden="false" textHAlign="justify" textVAlign="justify">
            <anchor moveWithCells="false" sizeWithCells="false">
              <xdr:from>
                <xdr:col>23</xdr:col>
                <xdr:colOff>23</xdr:colOff>
                <xdr:row>4</xdr:row>
                <xdr:rowOff>11</xdr:rowOff>
              </xdr:from>
              <xdr:to>
                <xdr:col>24</xdr:col>
                <xdr:colOff>47</xdr:colOff>
                <xdr:row>10</xdr:row>
                <xdr:rowOff>0</xdr:rowOff>
              </xdr:to>
            </anchor>
          </commentPr>
        </mc:Choice>
        <mc:Fallback/>
      </mc:AlternateContent>
    </comment>
    <comment ref="W13" authorId="0">
      <text>
        <r>
          <rPr>
            <sz val="9"/>
            <color rgb="FF000000"/>
            <rFont val="Tahoma"/>
            <family val="2"/>
            <charset val="1"/>
          </rPr>
          <t xml:space="preserve">Ajoute / Supprime des lignes supplémentaires au tableau de saisie</t>
        </r>
      </text>
      <mc:AlternateContent>
        <mc:Choice Requires="v2">
          <commentPr autoFill="true" autoScale="false" colHidden="false" locked="false" rowHidden="false" textHAlign="justify" textVAlign="justify">
            <anchor moveWithCells="false" sizeWithCells="false">
              <xdr:from>
                <xdr:col>23</xdr:col>
                <xdr:colOff>23</xdr:colOff>
                <xdr:row>6</xdr:row>
                <xdr:rowOff>11</xdr:rowOff>
              </xdr:from>
              <xdr:to>
                <xdr:col>24</xdr:col>
                <xdr:colOff>47</xdr:colOff>
                <xdr:row>12</xdr:row>
                <xdr:rowOff>0</xdr:rowOff>
              </xdr:to>
            </anchor>
          </commentPr>
        </mc:Choice>
        <mc:Fallback/>
      </mc:AlternateContent>
    </comment>
    <comment ref="W14" authorId="0">
      <text>
        <r>
          <rPr>
            <sz val="9"/>
            <color rgb="FF000000"/>
            <rFont val="Tahoma"/>
            <family val="2"/>
            <charset val="1"/>
          </rPr>
          <t xml:space="preserve">Affichage du référentiel Taxons</t>
        </r>
      </text>
      <mc:AlternateContent>
        <mc:Choice Requires="v2">
          <commentPr autoFill="true" autoScale="false" colHidden="false" locked="false" rowHidden="false" textHAlign="justify" textVAlign="justify">
            <anchor moveWithCells="false" sizeWithCells="false">
              <xdr:from>
                <xdr:col>23</xdr:col>
                <xdr:colOff>23</xdr:colOff>
                <xdr:row>8</xdr:row>
                <xdr:rowOff>15</xdr:rowOff>
              </xdr:from>
              <xdr:to>
                <xdr:col>24</xdr:col>
                <xdr:colOff>47</xdr:colOff>
                <xdr:row>11</xdr:row>
                <xdr:rowOff>13</xdr:rowOff>
              </xdr:to>
            </anchor>
          </commentPr>
        </mc:Choice>
        <mc:Fallback/>
      </mc:AlternateContent>
    </comment>
    <comment ref="W16" authorId="0">
      <text>
        <r>
          <rPr>
            <sz val="9"/>
            <color rgb="FF000000"/>
            <rFont val="Tahoma"/>
            <family val="2"/>
            <charset val="1"/>
          </rPr>
          <t xml:space="preserve">Affichage de la notice d'aide à l'utilisation de la feuille Excel</t>
        </r>
      </text>
      <mc:AlternateContent>
        <mc:Choice Requires="v2">
          <commentPr autoFill="true" autoScale="false" colHidden="false" locked="false" rowHidden="false" textHAlign="justify" textVAlign="justify">
            <anchor moveWithCells="false" sizeWithCells="false">
              <xdr:from>
                <xdr:col>23</xdr:col>
                <xdr:colOff>23</xdr:colOff>
                <xdr:row>10</xdr:row>
                <xdr:rowOff>8</xdr:rowOff>
              </xdr:from>
              <xdr:to>
                <xdr:col>24</xdr:col>
                <xdr:colOff>47</xdr:colOff>
                <xdr:row>14</xdr:row>
                <xdr:rowOff>3</xdr:rowOff>
              </xdr:to>
            </anchor>
          </commentPr>
        </mc:Choice>
        <mc:Fallback/>
      </mc:AlternateContent>
    </comment>
    <comment ref="W21" authorId="0">
      <text>
        <r>
          <rPr>
            <sz val="9"/>
            <color rgb="FF000000"/>
            <rFont val="Tahoma"/>
            <family val="2"/>
            <charset val="1"/>
          </rPr>
          <t xml:space="preserve">Si nécessaire, indiquer dans ce tableau les taxons saisis (NEWCOD) qui ne sont pas proposés dans le référentiel. Vérifiez s'il ne s'agit pas de synonymes !</t>
        </r>
      </text>
      <mc:AlternateContent>
        <mc:Choice Requires="v2">
          <commentPr autoFill="true" autoScale="false" colHidden="false" locked="false" rowHidden="false" textHAlign="justify" textVAlign="justify">
            <anchor moveWithCells="false" sizeWithCells="false">
              <xdr:from>
                <xdr:col>23</xdr:col>
                <xdr:colOff>23</xdr:colOff>
                <xdr:row>12</xdr:row>
                <xdr:rowOff>10</xdr:rowOff>
              </xdr:from>
              <xdr:to>
                <xdr:col>24</xdr:col>
                <xdr:colOff>47</xdr:colOff>
                <xdr:row>22</xdr:row>
                <xdr:rowOff>1</xdr:rowOff>
              </xdr:to>
            </anchor>
          </commentPr>
        </mc:Choice>
        <mc:Fallback/>
      </mc:AlternateContent>
    </comment>
    <comment ref="W22" authorId="0">
      <text>
        <r>
          <rPr>
            <sz val="8"/>
            <color rgb="FF000000"/>
            <rFont val="Tahoma"/>
            <family val="2"/>
            <charset val="1"/>
          </rPr>
          <t xml:space="preserve">Après avoir saisi NEWCOD dans la  colonne "CODES" du relevé, saisir ici les noms des taxons non trouvés dans la "liste référence".</t>
        </r>
      </text>
      <mc:AlternateContent>
        <mc:Choice Requires="v2">
          <commentPr autoFill="true" autoScale="false" colHidden="false" locked="false" rowHidden="false" textHAlign="justify" textVAlign="justify">
            <anchor moveWithCells="false" sizeWithCells="false">
              <xdr:from>
                <xdr:col>23</xdr:col>
                <xdr:colOff>23</xdr:colOff>
                <xdr:row>15</xdr:row>
                <xdr:rowOff>4</xdr:rowOff>
              </xdr:from>
              <xdr:to>
                <xdr:col>24</xdr:col>
                <xdr:colOff>47</xdr:colOff>
                <xdr:row>21</xdr:row>
                <xdr:rowOff>8</xdr:rowOff>
              </xdr:to>
            </anchor>
          </commentPr>
        </mc:Choice>
        <mc:Fallback/>
      </mc:AlternateContent>
    </comment>
    <comment ref="X22" authorId="0">
      <text>
        <r>
          <rPr>
            <sz val="8"/>
            <color rgb="FF000000"/>
            <rFont val="Tahoma"/>
            <family val="2"/>
            <charset val="1"/>
          </rPr>
          <t xml:space="preserve">Saisir ici les codes SANDRE des nouveaux taxons</t>
        </r>
      </text>
      <mc:AlternateContent>
        <mc:Choice Requires="v2">
          <commentPr autoFill="true" autoScale="false" colHidden="false" locked="false" rowHidden="false" textHAlign="justify" textVAlign="justify">
            <anchor moveWithCells="false" sizeWithCells="false">
              <xdr:from>
                <xdr:col>24</xdr:col>
                <xdr:colOff>23</xdr:colOff>
                <xdr:row>17</xdr:row>
                <xdr:rowOff>0</xdr:rowOff>
              </xdr:from>
              <xdr:to>
                <xdr:col>25</xdr:col>
                <xdr:colOff>47</xdr:colOff>
                <xdr:row>19</xdr:row>
                <xdr:rowOff>11</xdr:rowOff>
              </xdr:to>
            </anchor>
          </commentPr>
        </mc:Choice>
        <mc:Fallback/>
      </mc:AlternateContent>
    </comment>
  </commentList>
</comments>
</file>

<file path=xl/sharedStrings.xml><?xml version="1.0" encoding="utf-8"?>
<sst xmlns="http://schemas.openxmlformats.org/spreadsheetml/2006/main" count="8686" uniqueCount="3490">
  <si>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</si>
  <si>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</si>
  <si>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</si>
  <si>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</si>
  <si>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</si>
  <si>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</si>
  <si>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</si>
  <si>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</si>
  <si>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</si>
  <si>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</si>
  <si>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</si>
  <si>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</si>
  <si>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</si>
  <si>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</si>
  <si>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</si>
  <si>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</si>
  <si>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</si>
  <si>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</si>
  <si>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</si>
  <si>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</si>
  <si>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</si>
  <si>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</si>
  <si>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</si>
  <si>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</si>
  <si>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</si>
  <si>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</si>
  <si>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</si>
  <si>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</si>
  <si>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</si>
  <si>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</si>
  <si>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</si>
  <si>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</si>
  <si>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</si>
  <si>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</si>
  <si>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</si>
  <si>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</si>
  <si>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</si>
  <si>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</si>
  <si>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</si>
  <si>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</si>
  <si>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</si>
  <si>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</si>
  <si>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</si>
  <si>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</si>
  <si>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</si>
  <si>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</si>
  <si>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</si>
  <si>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</si>
  <si>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</si>
  <si>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</si>
  <si>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</si>
  <si>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</si>
  <si>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</si>
  <si>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</si>
  <si>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</si>
  <si>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</si>
  <si>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</si>
  <si>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</si>
  <si>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</si>
  <si>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</si>
  <si>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</si>
  <si>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</si>
  <si>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</si>
  <si>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</si>
  <si>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</si>
  <si>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</si>
  <si>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</si>
  <si>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</si>
  <si>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</si>
  <si>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</si>
  <si>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</si>
  <si>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</si>
  <si>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</si>
  <si>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</si>
  <si>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</si>
  <si>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</si>
  <si>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</si>
  <si>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</si>
  <si>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</si>
  <si>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</si>
  <si>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</si>
  <si>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</si>
  <si>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</si>
  <si>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</si>
  <si>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</si>
  <si>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</si>
  <si>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</si>
  <si>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</si>
  <si>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</si>
  <si>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</si>
  <si>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</si>
  <si>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</si>
  <si>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</si>
  <si>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</si>
  <si>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</si>
  <si>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</si>
  <si>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</si>
  <si>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</si>
  <si>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</si>
  <si>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</si>
  <si>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</si>
  <si>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</si>
  <si>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</si>
  <si>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</si>
  <si>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</si>
  <si>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</si>
  <si>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</si>
  <si>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</si>
  <si>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</si>
  <si>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</si>
  <si>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</si>
  <si>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</si>
  <si>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</si>
  <si>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</si>
  <si>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</si>
  <si>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</si>
  <si>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</si>
  <si>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</si>
  <si>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</si>
  <si>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</si>
  <si>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</si>
  <si>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</si>
  <si>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</si>
  <si>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</si>
  <si>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</si>
  <si>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</si>
  <si>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</si>
  <si>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</si>
  <si>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</si>
  <si>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</si>
  <si>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</si>
  <si>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</si>
  <si>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</si>
  <si>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</si>
  <si>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</si>
  <si>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</si>
  <si>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</si>
  <si>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</si>
  <si>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</si>
  <si>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</si>
  <si>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</si>
  <si>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</si>
  <si>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</si>
  <si>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</si>
  <si>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</si>
  <si>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</si>
  <si>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</si>
  <si>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</si>
  <si>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</si>
  <si>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</si>
  <si>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</si>
  <si>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</si>
  <si>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</si>
  <si>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</si>
  <si>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</si>
  <si>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</si>
  <si>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</si>
  <si>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</si>
  <si>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</si>
  <si>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</si>
  <si>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</si>
  <si>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</si>
  <si>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</si>
  <si>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</si>
  <si>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</si>
  <si>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</si>
  <si>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</si>
  <si>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</si>
  <si>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</si>
  <si>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</si>
  <si>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</si>
  <si>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</si>
  <si>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</si>
  <si>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</si>
  <si>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</si>
  <si>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</si>
  <si>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</si>
  <si>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</si>
  <si>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</si>
  <si>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</si>
  <si>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</si>
  <si>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</si>
  <si>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</si>
  <si>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</si>
  <si>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</si>
  <si>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</si>
  <si>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</si>
  <si>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</si>
  <si>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</si>
  <si>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</si>
  <si>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</si>
  <si>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</si>
  <si>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</si>
  <si>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</si>
  <si>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</si>
  <si>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</si>
  <si>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</si>
  <si>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</si>
  <si>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</si>
  <si>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</si>
  <si>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</si>
  <si>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</si>
  <si>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</si>
  <si>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</si>
  <si>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</si>
  <si>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</si>
  <si>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</si>
  <si>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</si>
  <si>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</si>
  <si>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</si>
  <si>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</si>
  <si>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</si>
  <si>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</si>
  <si>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</si>
  <si>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</si>
  <si>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</si>
  <si>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</si>
  <si>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</si>
  <si>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</si>
  <si>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</si>
  <si>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</si>
  <si>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</si>
  <si>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</si>
  <si>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</si>
  <si>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</si>
  <si>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</si>
  <si>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</si>
  <si>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</si>
  <si>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</si>
  <si>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</si>
  <si>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</si>
  <si>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</si>
  <si>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</si>
  <si>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</si>
  <si>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</si>
  <si>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</si>
  <si>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</si>
  <si>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</si>
  <si>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</si>
  <si>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</si>
  <si>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</si>
  <si>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</si>
  <si>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</si>
  <si>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</si>
  <si>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</si>
  <si>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</si>
  <si>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</si>
  <si>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</si>
  <si>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</si>
  <si>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</si>
  <si>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</si>
  <si>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</si>
  <si>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</si>
  <si>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</si>
  <si>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</si>
  <si>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</si>
  <si>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</si>
  <si>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</si>
  <si>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</si>
  <si>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</si>
  <si>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</si>
  <si>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</si>
  <si>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</si>
  <si>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</si>
  <si>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</si>
  <si>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</si>
  <si>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</si>
  <si>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</si>
  <si>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</si>
  <si>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</si>
  <si>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</si>
  <si>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</si>
  <si>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</si>
  <si>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</si>
  <si>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</si>
  <si>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</si>
  <si>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</si>
  <si>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</si>
  <si>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</si>
  <si>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</si>
  <si>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</si>
  <si>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</si>
  <si>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</si>
  <si>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</si>
  <si>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</si>
  <si>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</si>
  <si>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</si>
  <si>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</si>
  <si>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</si>
  <si>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</si>
  <si>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</si>
  <si>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</si>
  <si>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</si>
  <si>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</si>
  <si>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</si>
  <si>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</si>
  <si>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</si>
  <si>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</si>
  <si>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</si>
  <si>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</si>
  <si>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</si>
  <si>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</si>
  <si>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</si>
  <si>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</si>
  <si>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</si>
  <si>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</si>
  <si>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</si>
  <si>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</si>
  <si>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</si>
  <si>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</si>
  <si>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</si>
  <si>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</si>
  <si>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</si>
  <si>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</si>
  <si>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</si>
  <si>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</si>
  <si>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</si>
  <si>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</si>
  <si>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</si>
  <si>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</si>
  <si>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</si>
  <si>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</si>
  <si>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</si>
  <si>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</si>
  <si>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</si>
  <si>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</si>
  <si>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</si>
  <si>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</si>
  <si>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</si>
  <si>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</si>
  <si>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</si>
  <si>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</si>
  <si>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</si>
  <si>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</si>
  <si>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</si>
  <si>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</si>
  <si>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</si>
  <si>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</si>
  <si>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</si>
  <si>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</si>
  <si>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</si>
  <si>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</si>
  <si>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</si>
  <si>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</si>
  <si>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</si>
  <si>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</si>
  <si>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</si>
  <si>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</si>
  <si>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</si>
  <si>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</si>
  <si>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</si>
  <si>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</si>
  <si>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</si>
  <si>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</si>
  <si>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</si>
  <si>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</si>
  <si>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</si>
  <si>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</si>
  <si>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</si>
  <si>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</si>
  <si>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</si>
  <si>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</si>
  <si>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</si>
  <si>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</si>
  <si>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</si>
  <si>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</si>
  <si>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</si>
  <si>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</si>
  <si>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</si>
  <si>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</si>
  <si>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</si>
  <si>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</si>
  <si>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</si>
  <si>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</si>
  <si>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</si>
  <si>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</si>
  <si>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</si>
  <si>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</si>
  <si>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</si>
  <si>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</si>
  <si>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</si>
  <si>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</si>
  <si>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</si>
  <si>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</si>
  <si>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</si>
  <si>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</si>
  <si>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</si>
  <si>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</si>
  <si>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</si>
  <si>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</si>
  <si>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</si>
  <si>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</si>
  <si>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</si>
  <si>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</si>
  <si>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</si>
  <si>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</si>
  <si>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</si>
  <si>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</si>
  <si>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</si>
  <si>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</si>
  <si>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</si>
  <si>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</si>
  <si>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</si>
  <si>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</si>
  <si>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</si>
  <si>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</si>
  <si>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</si>
  <si>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</si>
  <si>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</si>
  <si>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</si>
  <si>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</si>
  <si>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</si>
  <si>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</si>
  <si>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</si>
  <si>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</si>
  <si>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</si>
  <si>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</si>
  <si>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</si>
  <si>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</si>
  <si>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</si>
  <si>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</si>
  <si>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</si>
  <si>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</si>
  <si>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</si>
  <si>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</si>
  <si>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</si>
  <si>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</si>
  <si>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</si>
  <si>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</si>
  <si>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</si>
  <si>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</si>
  <si>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</si>
  <si>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</si>
  <si>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</si>
  <si>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</si>
  <si>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</si>
  <si>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</si>
  <si>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</si>
  <si>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</si>
  <si>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</si>
  <si>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</si>
  <si>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</si>
  <si>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</si>
  <si>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</si>
  <si>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</si>
  <si>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</si>
  <si>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</si>
  <si>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</si>
  <si>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</si>
  <si>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</si>
  <si>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</si>
  <si>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</si>
  <si>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</si>
  <si>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</si>
  <si>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</si>
  <si>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</si>
  <si>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</si>
  <si>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</si>
  <si>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</si>
  <si>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</si>
  <si>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</si>
  <si>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</si>
  <si>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</si>
  <si>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</si>
  <si>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</si>
  <si>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</si>
  <si>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</si>
  <si>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</si>
  <si>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</si>
  <si>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</si>
  <si>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</si>
  <si>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</si>
  <si>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</si>
  <si>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</si>
  <si>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</si>
  <si>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</si>
  <si>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</si>
  <si>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</si>
  <si>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</si>
  <si>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</si>
  <si>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</si>
  <si>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</si>
  <si>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</si>
  <si>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</si>
  <si>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</si>
  <si>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</si>
  <si>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</si>
  <si>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</si>
  <si>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</si>
  <si>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</si>
  <si>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</si>
  <si>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</si>
  <si>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</si>
  <si>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</si>
  <si>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</si>
  <si>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</si>
  <si>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</si>
  <si>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</si>
  <si>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</si>
  <si>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</si>
  <si>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</si>
  <si>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</si>
  <si>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</si>
  <si>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</si>
  <si>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</si>
  <si>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</si>
  <si>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</si>
  <si>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</si>
  <si>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</si>
  <si>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</si>
  <si>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</si>
  <si>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</si>
  <si>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</si>
  <si>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</si>
  <si>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</si>
  <si>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</si>
  <si>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</si>
  <si>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</si>
  <si>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</si>
  <si>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</si>
  <si>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</si>
  <si>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</si>
  <si>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</si>
  <si>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</si>
  <si>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</si>
  <si>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</si>
  <si>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</si>
  <si>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</si>
  <si>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</si>
  <si>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</si>
  <si>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</si>
  <si>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</si>
  <si>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</si>
  <si>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</si>
  <si>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</si>
  <si>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</si>
  <si>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</si>
  <si>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</si>
  <si>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</si>
  <si>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</si>
  <si>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</si>
  <si>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</si>
  <si>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</si>
  <si>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</si>
  <si>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</si>
  <si>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</si>
  <si>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</si>
  <si>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</si>
  <si>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</si>
  <si>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</si>
  <si>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</si>
  <si>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</si>
  <si>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</si>
  <si>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</si>
  <si>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</si>
  <si>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</si>
  <si>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</si>
  <si>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</si>
  <si>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</si>
  <si>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</si>
  <si>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</si>
  <si>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</si>
  <si>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</si>
  <si>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</si>
  <si>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</si>
  <si>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</si>
  <si>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</si>
  <si>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</si>
  <si>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</si>
  <si>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</si>
  <si>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</si>
  <si>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</si>
  <si>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</si>
  <si>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</si>
  <si>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</si>
  <si>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</si>
  <si>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</si>
  <si>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</si>
  <si>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</si>
  <si>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</si>
  <si>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</si>
  <si>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</si>
  <si>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</si>
  <si>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</si>
  <si>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</si>
  <si>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</si>
  <si>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</si>
  <si>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</si>
  <si>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</si>
  <si>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</si>
  <si>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</si>
  <si>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</si>
  <si>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</si>
  <si>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</si>
  <si>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</si>
  <si>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</si>
  <si>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</si>
  <si>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</si>
  <si>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</si>
  <si>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</si>
  <si>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</si>
  <si>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</si>
  <si>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</si>
  <si>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</si>
  <si>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</si>
  <si>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</si>
  <si>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</si>
  <si>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</si>
  <si>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</si>
  <si>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</si>
  <si>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</si>
  <si>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</si>
  <si>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</si>
  <si>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</si>
  <si>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</si>
  <si>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</si>
  <si>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</si>
  <si>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</si>
  <si>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</si>
  <si>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</si>
  <si>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</si>
  <si>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</si>
  <si>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</si>
  <si>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</si>
  <si>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</si>
  <si>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</si>
  <si>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</si>
  <si>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</si>
  <si>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</si>
  <si>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</si>
  <si>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</si>
  <si>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</si>
  <si>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</si>
  <si>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</si>
  <si>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</si>
  <si>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</si>
  <si>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</si>
  <si>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</si>
  <si>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</si>
  <si>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</si>
  <si>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</si>
  <si>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</si>
  <si>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</si>
  <si>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</si>
  <si>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</si>
  <si>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</si>
  <si>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</si>
  <si>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</si>
  <si>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</si>
  <si>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</si>
  <si>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</si>
  <si>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</si>
  <si>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</si>
  <si>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</si>
  <si>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</si>
  <si>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</si>
  <si>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</si>
  <si>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</si>
  <si>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</si>
  <si>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</si>
  <si>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</si>
  <si>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</si>
  <si>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</si>
  <si>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</si>
  <si>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</si>
  <si>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</si>
  <si>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</si>
  <si>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</si>
  <si>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</si>
  <si>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</si>
  <si>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</si>
  <si>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</si>
  <si>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</si>
  <si>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</si>
  <si>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</si>
  <si>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</si>
  <si>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</si>
  <si>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</si>
  <si>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</si>
  <si>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</si>
  <si>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</si>
  <si>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</si>
  <si>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</si>
  <si>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</si>
  <si>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</si>
  <si>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</si>
  <si>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</si>
  <si>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</si>
  <si>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</si>
  <si>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</si>
  <si>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</si>
  <si>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</si>
  <si>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</si>
  <si>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</si>
  <si>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</si>
  <si>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</si>
  <si>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</si>
  <si>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</si>
  <si>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</si>
  <si>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</si>
  <si>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</si>
  <si>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</si>
  <si>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</si>
  <si>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</si>
  <si>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</si>
  <si>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</si>
  <si>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</si>
  <si>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</si>
  <si>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</si>
  <si>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</si>
  <si>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</si>
  <si>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</si>
  <si>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</si>
  <si>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</si>
  <si>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</si>
  <si>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</si>
  <si>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</si>
  <si>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</si>
  <si>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</si>
  <si>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</si>
  <si>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</si>
  <si>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</si>
  <si>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</si>
  <si>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</si>
  <si>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</si>
  <si>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</si>
  <si>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</si>
  <si>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</si>
  <si>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</si>
  <si>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</si>
  <si>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</si>
  <si>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</si>
  <si>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</si>
  <si>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</si>
  <si>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</si>
  <si>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</si>
  <si>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</si>
  <si>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</si>
  <si>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</si>
  <si>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</si>
  <si>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</si>
  <si>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</si>
  <si>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</si>
  <si>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</si>
  <si>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</si>
  <si>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</si>
  <si>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</si>
  <si>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</si>
  <si>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</si>
  <si>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</si>
  <si>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</si>
  <si>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</si>
  <si>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</si>
  <si>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</si>
  <si>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</si>
  <si>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</si>
  <si>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</si>
  <si>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</si>
  <si>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</si>
  <si>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</si>
  <si>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</si>
  <si>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</si>
  <si>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</si>
  <si>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</si>
  <si>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</si>
  <si>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</si>
  <si>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</si>
  <si>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</si>
  <si>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</si>
  <si>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</si>
  <si>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</si>
  <si>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</si>
  <si>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</si>
  <si>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</si>
  <si>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</si>
  <si>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</si>
  <si>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</si>
  <si>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</si>
  <si>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</si>
  <si>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</si>
  <si>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</si>
  <si>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</si>
  <si>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</si>
  <si>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</si>
  <si>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</si>
  <si>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</si>
  <si>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</si>
  <si>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</si>
  <si>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</si>
  <si>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</si>
  <si>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</si>
  <si>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</si>
  <si>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</si>
  <si>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</si>
  <si>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</si>
  <si>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</si>
  <si>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</si>
  <si>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</si>
  <si>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</si>
  <si>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</si>
  <si>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</si>
  <si>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</si>
  <si>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</si>
  <si>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</si>
  <si>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</si>
  <si>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</si>
  <si>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</si>
  <si>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</si>
  <si>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</si>
  <si>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</si>
  <si>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</si>
  <si>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</si>
  <si>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</si>
  <si>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</si>
  <si>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</si>
  <si>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</si>
  <si>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</si>
  <si>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</si>
  <si>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</si>
  <si>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</si>
  <si>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</si>
  <si>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</si>
  <si>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</si>
  <si>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</si>
  <si>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</si>
  <si>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</si>
  <si>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</si>
  <si>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</si>
  <si>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</si>
  <si>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</si>
  <si>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</si>
  <si>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</si>
  <si>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</si>
  <si>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</si>
  <si>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</si>
  <si>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</si>
  <si>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</si>
  <si>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</si>
  <si>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</si>
  <si>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</si>
  <si>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</si>
  <si>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</si>
  <si>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</si>
  <si>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</si>
  <si>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</si>
  <si>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</si>
  <si>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</si>
  <si>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</si>
  <si>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</si>
  <si>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</si>
  <si>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</si>
  <si>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</si>
  <si>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</si>
  <si>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</si>
  <si>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</si>
  <si>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</si>
  <si>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</si>
  <si>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</si>
  <si>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</si>
  <si>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</si>
  <si>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</si>
  <si>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</si>
  <si>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</si>
  <si>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</si>
  <si>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</si>
  <si>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</si>
  <si>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</si>
  <si>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</si>
  <si>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</si>
  <si>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</si>
  <si>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</si>
  <si>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</si>
  <si>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</si>
  <si>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</si>
  <si>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</si>
  <si>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</si>
  <si>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</si>
  <si>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</si>
  <si>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</si>
  <si>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</si>
  <si>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</si>
  <si>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</si>
  <si>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</si>
  <si>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</si>
  <si>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</si>
  <si>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</si>
  <si>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</si>
  <si>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</si>
  <si>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</si>
  <si>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</si>
  <si>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</si>
  <si>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</si>
  <si>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</si>
  <si>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</si>
  <si>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</si>
  <si>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</si>
  <si>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</si>
  <si>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</si>
  <si>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</si>
  <si>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</si>
  <si>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</si>
  <si>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</si>
  <si>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</si>
  <si>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</si>
  <si>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</si>
  <si>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</si>
  <si>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</si>
  <si>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</si>
  <si>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</si>
  <si>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</si>
  <si>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</si>
  <si>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</si>
  <si>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</si>
  <si>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</si>
  <si>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</si>
  <si>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</si>
  <si>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</si>
  <si>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</si>
  <si>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</si>
  <si>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</si>
  <si>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</si>
  <si>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</si>
  <si>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</si>
  <si>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</si>
  <si>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</si>
  <si>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</si>
  <si>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</si>
  <si>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</si>
  <si>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</si>
  <si>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</si>
  <si>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</si>
  <si>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</si>
  <si>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</si>
  <si>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</si>
  <si>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</si>
  <si>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</si>
  <si>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</si>
  <si>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</si>
  <si>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</si>
  <si>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</si>
  <si>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</si>
  <si>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</si>
  <si>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</si>
  <si>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</si>
  <si>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</si>
  <si>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</si>
  <si>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</si>
  <si>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</si>
  <si>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</si>
  <si>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</si>
  <si>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</si>
  <si>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</si>
  <si>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</si>
  <si>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</si>
  <si>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</si>
  <si>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</si>
  <si>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</si>
  <si>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</si>
  <si>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</si>
  <si>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</si>
  <si>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</si>
  <si>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</si>
  <si>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</si>
  <si>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</si>
  <si>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</si>
  <si>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</si>
  <si>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</si>
  <si>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</si>
  <si>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</si>
  <si>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</si>
  <si>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</si>
  <si>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</si>
  <si>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</si>
  <si>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</si>
  <si>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</si>
  <si>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</si>
  <si>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</si>
  <si>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</si>
  <si>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</si>
  <si>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</si>
  <si>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</si>
  <si>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</si>
  <si>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</si>
  <si>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</si>
  <si>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</si>
  <si>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</si>
  <si>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</si>
  <si>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</si>
  <si>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</si>
  <si>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</si>
  <si>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</si>
  <si>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</si>
  <si>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</si>
  <si>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</si>
  <si>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</si>
  <si>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</si>
  <si>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</si>
  <si>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</si>
  <si>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</si>
  <si>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</si>
  <si>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</si>
  <si>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</si>
  <si>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</si>
  <si>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</si>
  <si>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</si>
  <si>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</si>
  <si>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</si>
  <si>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</si>
  <si>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</si>
  <si>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</si>
  <si>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</si>
  <si>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</si>
  <si>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</si>
  <si>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</si>
  <si>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</si>
  <si>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</si>
  <si>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</si>
  <si>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</si>
  <si>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</si>
  <si>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</si>
  <si>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</si>
  <si>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</si>
  <si>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</si>
  <si>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</si>
  <si>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</si>
  <si>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</si>
  <si>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</si>
  <si>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</si>
  <si>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</si>
  <si>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</si>
  <si>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</si>
  <si>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</si>
  <si>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</si>
  <si>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</si>
  <si>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</si>
  <si>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</si>
  <si>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</si>
  <si>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</si>
  <si>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</si>
  <si>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</si>
  <si>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</si>
  <si>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</si>
  <si>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</si>
  <si>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</si>
  <si>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</si>
  <si>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</si>
  <si>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</si>
  <si>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</si>
  <si>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</si>
  <si>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</si>
  <si>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</si>
  <si>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</si>
  <si>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</si>
  <si>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</si>
  <si>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</si>
  <si>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</si>
  <si>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</si>
  <si>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</si>
  <si>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</si>
  <si>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</si>
  <si>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</si>
  <si>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</si>
  <si>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</si>
  <si>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</si>
  <si>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</si>
  <si>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</si>
  <si>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</si>
  <si>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</si>
  <si>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</si>
  <si>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</si>
  <si>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</si>
  <si>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</si>
  <si>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</si>
  <si>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</si>
  <si>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</si>
  <si>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</si>
  <si>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</si>
  <si>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</si>
  <si>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</si>
  <si>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</si>
  <si>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</si>
  <si>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</si>
  <si>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</si>
  <si>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</si>
  <si>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</si>
  <si>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</si>
  <si>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</si>
  <si>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</si>
  <si>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</si>
  <si>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</si>
  <si>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</si>
  <si>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</si>
  <si>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</si>
  <si>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</si>
  <si>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</si>
  <si>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</si>
  <si>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</si>
  <si>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</si>
  <si>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</si>
  <si>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</si>
  <si>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</si>
  <si>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</si>
  <si>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</si>
  <si>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</si>
  <si>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</si>
  <si>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</si>
  <si>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</si>
  <si>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</si>
  <si>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</si>
  <si>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</si>
  <si>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</si>
  <si>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</si>
  <si>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</si>
  <si>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</si>
  <si>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</si>
  <si>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</si>
  <si>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</si>
  <si>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</si>
  <si>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</si>
  <si>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</si>
  <si>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</si>
  <si>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</si>
  <si>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</si>
  <si>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</si>
  <si>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</si>
  <si>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</si>
  <si>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</si>
  <si>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</si>
  <si>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</si>
  <si>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</si>
  <si>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</si>
  <si>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</si>
  <si>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</si>
  <si>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</si>
  <si>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</si>
  <si>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</si>
  <si>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</si>
  <si>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</si>
  <si>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</si>
  <si>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</si>
  <si>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</si>
  <si>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</si>
  <si>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</si>
  <si>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</si>
  <si>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</si>
  <si>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</si>
  <si>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</si>
  <si>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</si>
  <si>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</si>
  <si>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</si>
  <si>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</si>
  <si>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</si>
  <si>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</si>
  <si>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</si>
  <si>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</si>
  <si>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</si>
  <si>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</si>
  <si>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</si>
  <si>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</si>
  <si>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</si>
  <si>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</si>
  <si>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</si>
  <si>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</si>
  <si>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</si>
  <si>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</si>
  <si>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</si>
  <si>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</si>
  <si>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</si>
  <si>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</si>
  <si>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</si>
  <si>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</si>
  <si>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</si>
  <si>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</si>
  <si>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</si>
  <si>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</si>
  <si>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</si>
  <si>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</si>
  <si>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</si>
  <si>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</si>
  <si>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</si>
  <si>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</si>
  <si>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</si>
  <si>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</si>
  <si>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</si>
  <si>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</si>
  <si>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</si>
  <si>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</si>
  <si>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</si>
  <si>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</si>
  <si>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</si>
  <si>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</si>
  <si>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</si>
  <si>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</si>
  <si>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</si>
  <si>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</si>
  <si>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</si>
  <si>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</si>
  <si>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</si>
  <si>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</si>
  <si>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</si>
  <si>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</si>
  <si>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</si>
  <si>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</si>
  <si>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</si>
  <si>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</si>
  <si>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</si>
  <si>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</si>
  <si>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</si>
  <si>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</si>
  <si>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</si>
  <si>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</si>
  <si>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</si>
  <si>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</si>
  <si>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</si>
  <si>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</si>
  <si>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</si>
  <si>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</si>
  <si>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</si>
  <si>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</si>
  <si>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</si>
  <si>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</si>
  <si>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</si>
  <si>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</si>
  <si>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</si>
  <si>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</si>
  <si>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</si>
  <si>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</si>
  <si>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</si>
  <si>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</si>
  <si>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</si>
  <si>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</si>
  <si>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</si>
  <si>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</si>
  <si>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</si>
  <si>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</si>
  <si>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</si>
  <si>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</si>
  <si>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</si>
  <si>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</si>
  <si>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</si>
  <si>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</si>
  <si>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</si>
  <si>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</si>
  <si>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</si>
  <si>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</si>
  <si>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</si>
  <si>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</si>
  <si>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</si>
  <si>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</si>
  <si>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</si>
  <si>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</si>
  <si>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</si>
  <si>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</si>
  <si>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</si>
  <si>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</si>
  <si>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</si>
  <si>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</si>
  <si>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</si>
  <si>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</si>
  <si>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</si>
  <si>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</si>
  <si>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</si>
  <si>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</si>
  <si>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</si>
  <si>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</si>
  <si>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</si>
  <si>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</si>
  <si>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</si>
  <si>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</si>
  <si>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</si>
  <si>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</si>
  <si>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</si>
  <si>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</si>
  <si>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</si>
  <si>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</si>
  <si>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</si>
  <si>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</si>
  <si>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</si>
  <si>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</si>
  <si>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</si>
  <si>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</si>
  <si>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</si>
  <si>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</si>
  <si>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</si>
  <si>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</si>
  <si>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</si>
  <si>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</si>
  <si>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</si>
  <si>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</si>
  <si>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</si>
  <si>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</si>
  <si>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</si>
  <si>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</si>
  <si>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</si>
  <si>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</si>
  <si>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</si>
  <si>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</si>
  <si>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</si>
  <si>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</si>
  <si>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</si>
  <si>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</si>
  <si>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</si>
  <si>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</si>
  <si>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</si>
  <si>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</si>
  <si>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</si>
  <si>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</si>
  <si>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</si>
  <si>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</si>
  <si>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</si>
  <si>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</si>
  <si>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</si>
  <si>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</si>
  <si>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</si>
  <si>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</si>
  <si>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</si>
  <si>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</si>
  <si>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</si>
  <si>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</si>
  <si>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</si>
  <si>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</si>
  <si>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</si>
  <si>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</si>
  <si>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</si>
  <si>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</si>
  <si>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</si>
  <si>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</si>
  <si>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</si>
  <si>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</si>
  <si>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</si>
  <si>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</si>
  <si>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</si>
  <si>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</si>
  <si>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</si>
  <si>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</si>
  <si>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</si>
  <si>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</si>
  <si>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</si>
  <si>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</si>
  <si>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</si>
  <si>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</si>
  <si>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</si>
  <si>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</si>
  <si>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</si>
  <si>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</si>
  <si>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</si>
  <si>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</si>
  <si>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</si>
  <si>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</si>
  <si>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</si>
  <si>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</si>
  <si>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</si>
  <si>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</si>
  <si>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</si>
  <si>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</si>
  <si>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</si>
  <si>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</si>
  <si>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</si>
  <si>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</si>
  <si>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</si>
  <si>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</si>
  <si>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</si>
  <si>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</si>
  <si>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</si>
  <si>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</si>
  <si>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</si>
  <si>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</si>
  <si>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</si>
  <si>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</si>
  <si>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</si>
  <si>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</si>
  <si>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</si>
  <si>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</si>
  <si>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</si>
  <si>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</si>
  <si>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</si>
  <si>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</si>
  <si>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</si>
  <si>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</si>
  <si>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</si>
  <si>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</si>
  <si>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</si>
  <si>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</si>
  <si>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</si>
  <si>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</si>
  <si>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</si>
  <si>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</si>
  <si>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</si>
  <si>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</si>
  <si>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</si>
  <si>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</si>
  <si>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</si>
  <si>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</si>
  <si>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</si>
  <si>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</si>
  <si>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</si>
  <si>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</si>
  <si>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</si>
  <si>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</si>
  <si>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</si>
  <si>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</si>
  <si>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</si>
  <si>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</si>
  <si>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</si>
  <si>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</si>
  <si>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</si>
  <si>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</si>
  <si>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</si>
  <si>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</si>
  <si>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</si>
  <si>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</si>
  <si>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</si>
  <si>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</si>
  <si>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</si>
  <si>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</si>
  <si>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</si>
  <si>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</si>
  <si>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</si>
  <si>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</si>
  <si>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</si>
  <si>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</si>
  <si>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</si>
  <si>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</si>
  <si>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</si>
  <si>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</si>
  <si>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</si>
  <si>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</si>
  <si>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</si>
  <si>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</si>
  <si>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</si>
  <si>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</si>
  <si>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</si>
  <si>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</si>
  <si>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</si>
  <si>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</si>
  <si>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</si>
  <si>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</si>
  <si>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</si>
  <si>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</si>
  <si>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</si>
  <si>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</si>
  <si>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</si>
  <si>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</si>
  <si>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</si>
  <si>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</si>
  <si>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</si>
  <si>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</si>
  <si>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</si>
  <si>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</si>
  <si>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</si>
  <si>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</si>
  <si>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</si>
  <si>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</si>
  <si>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</si>
  <si>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</si>
  <si>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</si>
  <si>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</si>
  <si>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</si>
  <si>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</si>
  <si>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</si>
  <si>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</si>
  <si>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</si>
  <si>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</si>
  <si>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</si>
  <si>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</si>
  <si>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</si>
  <si>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</si>
  <si>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</si>
  <si>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</si>
  <si>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</si>
  <si>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</si>
  <si>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</si>
  <si>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</si>
  <si>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</si>
  <si>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</si>
  <si>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</si>
  <si>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</si>
  <si>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</si>
  <si>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</si>
  <si>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</si>
  <si>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</si>
  <si>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</si>
  <si>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</si>
  <si>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</si>
  <si>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</si>
  <si>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</si>
  <si>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</si>
  <si>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</si>
  <si>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</si>
  <si>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</si>
  <si>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</si>
  <si>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</si>
  <si>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</si>
  <si>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</si>
  <si>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</si>
  <si>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</si>
  <si>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</si>
  <si>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</si>
  <si>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</si>
  <si>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</si>
  <si>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</si>
  <si>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</si>
  <si>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</si>
  <si>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</si>
  <si>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</si>
  <si>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</si>
  <si>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</si>
  <si>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</si>
  <si>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</si>
  <si>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</si>
  <si>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</si>
  <si>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</si>
  <si>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</si>
  <si>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</si>
  <si>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</si>
  <si>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</si>
  <si>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</si>
  <si>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</si>
  <si>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</si>
  <si>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</si>
  <si>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</si>
  <si>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</si>
  <si>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</si>
  <si>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</si>
  <si>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</si>
  <si>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</si>
  <si>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</si>
  <si>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</si>
  <si>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</si>
  <si>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</si>
  <si>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</si>
  <si>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</si>
  <si>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</si>
  <si>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</si>
  <si>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</si>
  <si>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</si>
  <si>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</si>
  <si>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</si>
  <si>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</si>
  <si>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</si>
  <si>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</si>
  <si>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</si>
  <si>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</si>
  <si>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</si>
  <si>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</si>
  <si>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</si>
  <si>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</si>
  <si>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</si>
  <si>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</si>
  <si>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</si>
  <si>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</si>
  <si>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</si>
  <si>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</si>
  <si>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</si>
  <si>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</si>
  <si>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</si>
  <si>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</si>
  <si>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</si>
  <si>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</si>
  <si>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</si>
  <si>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</si>
  <si>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</si>
  <si>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</si>
  <si>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</si>
  <si>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</si>
  <si>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</si>
  <si>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</si>
  <si>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</si>
  <si>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</si>
  <si>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</si>
  <si>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</si>
  <si>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</si>
  <si>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</si>
  <si>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</si>
  <si>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</si>
  <si>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</si>
  <si>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</si>
  <si>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</si>
  <si>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</si>
  <si>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</si>
  <si>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</si>
  <si>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</si>
  <si>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</si>
  <si>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</si>
  <si>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</si>
  <si>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</si>
  <si>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</si>
  <si>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</si>
  <si>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</si>
  <si>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</si>
  <si>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</si>
  <si>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</si>
  <si>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</si>
  <si>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</si>
  <si>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</si>
  <si>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</si>
  <si>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</si>
  <si>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</si>
  <si>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</si>
  <si>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</si>
  <si>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</si>
  <si>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</si>
  <si>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</si>
  <si>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</si>
  <si>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</si>
  <si>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</si>
  <si>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</si>
  <si>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</si>
  <si>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</si>
  <si>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</si>
  <si>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</si>
  <si>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</si>
  <si>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</si>
  <si>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</si>
  <si>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</si>
  <si>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</si>
  <si>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</si>
  <si>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</si>
  <si>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</si>
  <si>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</si>
  <si>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</si>
  <si>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</si>
  <si>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</si>
  <si>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</si>
  <si>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</si>
  <si>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</si>
  <si>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</si>
  <si>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</si>
  <si>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</si>
  <si>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</si>
  <si>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</si>
  <si>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</si>
  <si>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</si>
  <si>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</si>
  <si>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</si>
  <si>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</si>
  <si>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</si>
  <si>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</si>
  <si>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</si>
  <si>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</si>
  <si>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</si>
  <si>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</si>
  <si>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</si>
  <si>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</si>
  <si>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</si>
  <si>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</si>
  <si>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</si>
  <si>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</si>
  <si>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</si>
  <si>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</si>
  <si>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</si>
  <si>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</si>
  <si>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</si>
  <si>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</si>
  <si>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</si>
  <si>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</si>
  <si>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</si>
  <si>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</si>
  <si>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</si>
  <si>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</si>
  <si>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</si>
  <si>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</si>
  <si>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</si>
  <si>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</si>
  <si>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</si>
  <si>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</si>
  <si>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</si>
  <si>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</si>
  <si>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</si>
  <si>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</si>
  <si>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</si>
  <si>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</si>
  <si>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</si>
  <si>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</si>
  <si>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</si>
  <si>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</si>
  <si>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</si>
  <si>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</si>
  <si>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</si>
  <si>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</si>
  <si>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</si>
  <si>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</si>
  <si>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</si>
  <si>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</si>
  <si>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</si>
  <si>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</si>
  <si>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</si>
  <si>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</si>
  <si>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</si>
  <si>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</si>
  <si>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</si>
  <si>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</si>
  <si>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</si>
  <si>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</si>
  <si>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</si>
  <si>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</si>
  <si>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</si>
  <si>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</si>
  <si>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</si>
  <si>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</si>
  <si>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</si>
  <si>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</si>
  <si>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</si>
  <si>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</si>
  <si>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</si>
  <si>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</si>
  <si>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</si>
  <si>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</si>
  <si>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</si>
  <si>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</si>
  <si>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</si>
  <si>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</si>
  <si>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</si>
  <si>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</si>
  <si>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</si>
  <si>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</si>
  <si>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</si>
  <si>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</si>
  <si>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</si>
  <si>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</si>
  <si>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</si>
  <si>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</si>
  <si>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</si>
  <si>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</si>
  <si>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</si>
  <si>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</si>
  <si>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</si>
  <si>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</si>
  <si>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</si>
  <si>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</si>
  <si>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</si>
  <si>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</si>
  <si>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</si>
  <si>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</si>
  <si>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</si>
  <si>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</si>
  <si>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</si>
  <si>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</si>
  <si>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</si>
  <si>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</si>
  <si>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</si>
  <si>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</si>
  <si>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</si>
  <si>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</si>
  <si>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</si>
  <si>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</si>
  <si>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</si>
  <si>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</si>
  <si>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</si>
  <si>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</si>
  <si>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</si>
  <si>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</si>
  <si>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</si>
  <si>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</si>
  <si>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</si>
  <si>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</si>
  <si>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</si>
  <si>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</si>
  <si>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</si>
  <si>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</si>
  <si>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</si>
  <si>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</si>
  <si>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</si>
  <si>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</si>
  <si>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</si>
  <si>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</si>
  <si>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</si>
  <si>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</si>
  <si>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</si>
  <si>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</si>
  <si>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</si>
  <si>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</si>
  <si>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</si>
  <si>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</si>
  <si>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</si>
  <si>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</si>
  <si>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</si>
  <si>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</si>
  <si>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</si>
  <si>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</si>
  <si>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</si>
  <si>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</si>
  <si>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</si>
  <si>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</si>
  <si>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</si>
  <si>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</si>
  <si>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</si>
  <si>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</si>
  <si>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</si>
  <si>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</si>
  <si>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</si>
  <si>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</si>
  <si>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</si>
  <si>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</si>
  <si>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</si>
  <si>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</si>
  <si>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</si>
  <si>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</si>
  <si>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</si>
  <si>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</si>
  <si>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</si>
  <si>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</si>
  <si>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</si>
  <si>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</si>
  <si>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</si>
  <si>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</si>
  <si>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</si>
  <si>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</si>
  <si>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</si>
  <si>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</si>
  <si>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</si>
  <si>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</si>
  <si>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</si>
  <si>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</si>
  <si>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</si>
  <si>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</si>
  <si>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</si>
  <si>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</si>
  <si>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</si>
  <si>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</si>
  <si>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</si>
  <si>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</si>
  <si>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</si>
  <si>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</si>
  <si>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</si>
  <si>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</si>
  <si>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</si>
  <si>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</si>
  <si>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</si>
  <si>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</si>
  <si>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</si>
  <si>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</si>
  <si>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</si>
  <si>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</si>
  <si>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</si>
  <si>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</si>
  <si>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</si>
  <si>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</si>
  <si>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</si>
  <si>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</si>
  <si>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</si>
  <si>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</si>
  <si>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</si>
  <si>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</si>
  <si>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</si>
  <si>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</si>
  <si>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</si>
  <si>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</si>
  <si>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</si>
  <si>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</si>
  <si>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</si>
  <si>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</si>
  <si>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</si>
  <si>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</si>
  <si>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</si>
  <si>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</si>
  <si>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</si>
  <si>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</si>
  <si>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</si>
  <si>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</si>
  <si>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</si>
  <si>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</si>
  <si>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</si>
  <si>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</si>
  <si>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</si>
  <si>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</si>
  <si>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</si>
  <si>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</si>
  <si>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</si>
  <si>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</si>
  <si>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</si>
  <si>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</si>
  <si>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</si>
  <si>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</si>
  <si>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</si>
  <si>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</si>
  <si>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</si>
  <si>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</si>
  <si>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</si>
  <si>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</si>
  <si>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</si>
  <si>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</si>
  <si>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</si>
  <si>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</si>
  <si>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</si>
  <si>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</si>
  <si>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</si>
  <si>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</si>
  <si>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</si>
  <si>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</si>
  <si>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</si>
  <si>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</si>
  <si>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</si>
  <si>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</si>
  <si>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</si>
  <si>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</si>
  <si>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</si>
  <si>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</si>
  <si>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</si>
  <si>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</si>
  <si>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</si>
  <si>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</si>
  <si>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</si>
  <si>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</si>
  <si>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</si>
  <si>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</si>
  <si>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</si>
  <si>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</si>
  <si>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</si>
  <si>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</si>
  <si>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</si>
  <si>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</si>
  <si>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</si>
  <si>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</si>
  <si>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</si>
  <si>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</si>
  <si>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</si>
  <si>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</si>
  <si>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</si>
  <si>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</si>
  <si>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</si>
  <si>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</si>
  <si>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</si>
  <si>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</si>
  <si>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</si>
  <si>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</si>
  <si>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</si>
  <si>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</si>
  <si>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</si>
  <si>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</si>
  <si>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</si>
  <si>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</si>
  <si>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</si>
  <si>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</si>
  <si>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</si>
  <si>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</si>
  <si>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</si>
  <si>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</si>
  <si>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</si>
  <si>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</si>
  <si>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</si>
  <si>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</si>
  <si>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</si>
  <si>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</si>
  <si>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</si>
  <si>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</si>
  <si>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</si>
  <si>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</si>
  <si>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</si>
  <si>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</si>
  <si>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</si>
  <si>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</si>
  <si>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</si>
  <si>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</si>
  <si>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</si>
  <si>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</si>
  <si>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</si>
  <si>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</si>
  <si>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</si>
  <si>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</si>
  <si>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</si>
  <si>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</si>
  <si>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</si>
  <si>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</si>
  <si>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</si>
  <si>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</si>
  <si>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</si>
  <si>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</si>
  <si>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</si>
  <si>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</si>
  <si>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</si>
  <si>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</si>
  <si>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</si>
  <si>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</si>
  <si>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</si>
  <si>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</si>
  <si>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</si>
  <si>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</si>
  <si>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</si>
  <si>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</si>
  <si>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</si>
  <si>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</si>
  <si>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</si>
  <si>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</si>
  <si>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</si>
  <si>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</si>
  <si>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</si>
  <si>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</si>
  <si>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</si>
  <si>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</si>
  <si>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</si>
  <si>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</si>
  <si>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</si>
  <si>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</si>
  <si>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</si>
  <si>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</si>
  <si>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</si>
  <si>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</si>
  <si>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</si>
  <si>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</si>
  <si>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</si>
  <si>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</si>
  <si>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</si>
  <si>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</si>
  <si>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</si>
  <si>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</si>
  <si>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</si>
  <si>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</si>
  <si>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</si>
  <si>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</si>
  <si>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</si>
  <si>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</si>
  <si>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</si>
  <si>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</si>
  <si>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</si>
  <si>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</si>
  <si>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</si>
  <si>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</si>
  <si>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</si>
  <si>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</si>
  <si>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</si>
  <si>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</si>
  <si>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</si>
  <si>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</si>
  <si>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</si>
  <si>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</si>
  <si>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</si>
  <si>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</si>
  <si>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</si>
  <si>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</si>
  <si>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</si>
  <si>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</si>
  <si>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</si>
  <si>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</si>
  <si>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</si>
  <si>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</si>
  <si>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</si>
  <si>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</si>
  <si>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</si>
  <si>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</si>
  <si>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</si>
  <si>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</si>
  <si>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</si>
  <si>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</si>
  <si>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</si>
  <si>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</si>
  <si>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</si>
  <si>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</si>
  <si>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</si>
  <si>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</si>
  <si>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</si>
  <si>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</si>
  <si>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</si>
  <si>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</si>
  <si>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</si>
  <si>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</si>
  <si>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</si>
  <si>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</si>
  <si>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</si>
  <si>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</si>
  <si>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</si>
  <si>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</si>
  <si>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</si>
  <si>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</si>
  <si>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</si>
  <si>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</si>
  <si>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</si>
  <si>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</si>
  <si>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</si>
  <si>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</si>
  <si>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</si>
  <si>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</si>
  <si>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</si>
  <si>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</si>
  <si>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</si>
  <si>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</si>
  <si>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</si>
  <si>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</si>
  <si>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</si>
  <si>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</si>
  <si>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</si>
  <si>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</si>
  <si>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</si>
  <si>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</si>
  <si>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</si>
  <si>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</si>
  <si>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</si>
  <si>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</si>
  <si>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</si>
  <si>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</si>
  <si>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</si>
  <si>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</si>
  <si>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</si>
  <si>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</si>
  <si>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</si>
  <si>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</si>
  <si>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</si>
  <si>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</si>
  <si>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</si>
  <si>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</si>
  <si>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</si>
  <si>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</si>
  <si>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</si>
  <si>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</si>
  <si>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</si>
  <si>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</si>
  <si>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</si>
  <si>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</si>
  <si>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</si>
  <si>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</si>
  <si>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</si>
  <si>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</si>
  <si>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</si>
  <si>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</si>
  <si>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</si>
  <si>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</si>
  <si>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</si>
  <si>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</si>
  <si>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</si>
  <si>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</si>
  <si>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</si>
  <si>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</si>
  <si>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</si>
  <si>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</si>
  <si>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</si>
  <si>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</si>
  <si>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</si>
  <si>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</si>
  <si>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</si>
  <si>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</si>
  <si>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</si>
  <si>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</si>
  <si>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</si>
  <si>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</si>
  <si>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</si>
  <si>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</si>
  <si>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</si>
  <si>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</si>
  <si>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</si>
  <si>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</si>
  <si>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</si>
  <si>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</si>
  <si>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</si>
  <si>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</si>
  <si>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</si>
  <si>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</si>
  <si>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</si>
  <si>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</si>
  <si>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</si>
  <si>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</si>
  <si>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</si>
  <si>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</si>
  <si>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</si>
  <si>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</si>
  <si>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</si>
  <si>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</si>
  <si>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</si>
  <si>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</si>
  <si>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</si>
  <si>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</si>
  <si>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</si>
  <si>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</si>
  <si>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</si>
  <si>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</si>
  <si>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</si>
  <si>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</si>
  <si>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</si>
  <si>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</si>
  <si>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</si>
  <si>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</si>
  <si>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</si>
  <si>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</si>
  <si>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</si>
  <si>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</si>
  <si>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</si>
  <si>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</si>
  <si>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</si>
  <si>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</si>
  <si>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</si>
  <si>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</si>
  <si>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</si>
  <si>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</si>
  <si>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</si>
  <si>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</si>
  <si>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</si>
  <si>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</si>
  <si>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</si>
  <si>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</si>
  <si>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</si>
  <si>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</si>
  <si>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</si>
  <si>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</si>
  <si>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</si>
  <si>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</si>
  <si>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</si>
  <si>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</si>
  <si>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</si>
  <si>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</si>
  <si>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</si>
  <si>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</si>
  <si>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</si>
  <si>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</si>
  <si>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</si>
  <si>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</si>
  <si>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</si>
  <si>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</si>
  <si>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</si>
  <si>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</si>
  <si>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</si>
  <si>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</si>
  <si>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</si>
  <si>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</si>
  <si>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</si>
  <si>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</si>
  <si>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</si>
  <si>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</si>
  <si>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</si>
  <si>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</si>
  <si>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</si>
  <si>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</si>
  <si>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</si>
  <si>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</si>
  <si>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</si>
  <si>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</si>
  <si>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</si>
  <si>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</si>
  <si>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</si>
  <si>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</si>
  <si>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</si>
  <si>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</si>
  <si>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</si>
  <si>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</si>
  <si>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</si>
  <si>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</si>
  <si>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</si>
  <si>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</si>
  <si>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</si>
  <si>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</si>
  <si>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</si>
  <si>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</si>
  <si>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</si>
  <si>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</si>
  <si>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</si>
  <si>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</si>
  <si>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</si>
  <si>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</si>
  <si>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</si>
  <si>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</si>
  <si>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</si>
  <si>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</si>
  <si>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</si>
  <si>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</si>
  <si>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</si>
  <si>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</si>
  <si>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</si>
  <si>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</si>
  <si>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</si>
  <si>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</si>
  <si>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</si>
  <si>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</si>
  <si>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</si>
  <si>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</si>
  <si>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</si>
  <si>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</si>
  <si>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</si>
  <si>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</si>
  <si>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</si>
  <si>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</si>
  <si>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</si>
  <si>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</si>
  <si>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</si>
  <si>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</si>
  <si>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</si>
  <si>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</si>
  <si>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</si>
  <si>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</si>
  <si>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</si>
  <si>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</si>
  <si>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</si>
  <si>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</si>
  <si>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</si>
  <si>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</si>
  <si>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</si>
  <si>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</si>
  <si>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</si>
  <si>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</si>
  <si>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</si>
  <si>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</si>
  <si>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</si>
  <si>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</si>
  <si>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</si>
  <si>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</si>
  <si>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</si>
  <si>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</si>
  <si>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</si>
  <si>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</si>
  <si>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</si>
  <si>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</si>
  <si>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</si>
  <si>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</si>
  <si>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</si>
  <si>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</si>
  <si>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</si>
  <si>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</si>
  <si>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</si>
  <si>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</si>
  <si>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</si>
  <si>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</si>
  <si>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</si>
  <si>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</si>
  <si>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</si>
  <si>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</si>
  <si>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</si>
  <si>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</si>
  <si>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</si>
  <si>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</si>
  <si>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</si>
  <si>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</si>
  <si>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</si>
  <si>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</si>
  <si>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</si>
  <si>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</si>
  <si>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</si>
  <si>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</si>
  <si>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</si>
  <si>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</si>
  <si>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</si>
  <si>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</si>
  <si>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</si>
  <si>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</si>
  <si>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</si>
  <si>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</si>
  <si>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</si>
  <si>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</si>
  <si>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</si>
  <si>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</si>
  <si>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</si>
  <si>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</si>
  <si>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</si>
  <si>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</si>
  <si>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</si>
  <si>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</si>
  <si>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</si>
  <si>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</si>
  <si>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</si>
  <si>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</si>
  <si>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</si>
  <si>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</si>
  <si>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</si>
  <si>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</si>
  <si>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</si>
  <si>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</si>
  <si>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</si>
  <si>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</si>
  <si>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</si>
  <si>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</si>
  <si>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</si>
  <si>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</si>
  <si>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</si>
  <si>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</si>
  <si>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</si>
  <si>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</si>
  <si>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</si>
  <si>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</si>
  <si>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</si>
  <si>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</si>
  <si>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</si>
  <si>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</si>
  <si>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</si>
  <si>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</si>
  <si>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</si>
  <si>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</si>
  <si>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</si>
  <si>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</si>
  <si>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</si>
  <si>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</si>
  <si>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</si>
  <si>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</si>
  <si>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</si>
  <si>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</si>
  <si>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</si>
  <si>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</si>
  <si>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</si>
  <si>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</si>
  <si>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</si>
  <si>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</si>
  <si>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</si>
  <si>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</si>
  <si>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</si>
  <si>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</si>
  <si>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</si>
  <si>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</si>
  <si>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</si>
  <si>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</si>
  <si>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</si>
  <si>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</si>
  <si>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</si>
  <si>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</si>
  <si>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</si>
  <si>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</si>
  <si>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</si>
  <si>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</si>
  <si>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</si>
  <si>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</si>
  <si>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</si>
  <si>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</si>
  <si>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</si>
  <si>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</si>
  <si>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</si>
  <si>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</si>
  <si>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</si>
  <si>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</si>
  <si>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</si>
  <si>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</si>
  <si>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</si>
  <si>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</si>
  <si>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</si>
  <si>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</si>
  <si>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</si>
  <si>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</si>
  <si>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</si>
  <si>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</si>
  <si>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</si>
  <si>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</si>
  <si>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</si>
  <si>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</si>
  <si>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</si>
  <si>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</si>
  <si>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</si>
  <si>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</si>
  <si>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</si>
  <si>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</si>
  <si>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</si>
  <si>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</si>
  <si>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</si>
  <si>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</si>
  <si>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</si>
  <si>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</si>
  <si>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</si>
  <si>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</si>
  <si>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</si>
  <si>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</si>
  <si>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</si>
  <si>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</si>
  <si>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</si>
  <si>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</si>
  <si>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</si>
  <si>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</si>
  <si>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</si>
  <si>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</si>
  <si>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</si>
  <si>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</si>
  <si>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</si>
  <si>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</si>
  <si>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</si>
  <si>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</si>
  <si>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</si>
  <si>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</si>
  <si>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</si>
  <si>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</si>
  <si>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</si>
  <si>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</si>
  <si>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</si>
  <si>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</si>
  <si>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</si>
  <si>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</si>
  <si>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</si>
  <si>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</si>
  <si>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</si>
  <si>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</si>
  <si>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</si>
  <si>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</si>
  <si>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</si>
  <si>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</si>
  <si>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</si>
  <si>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</si>
  <si>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</si>
  <si>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</si>
  <si>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</si>
  <si>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</si>
  <si>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</si>
  <si>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</si>
  <si>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</si>
  <si>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</si>
  <si>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</si>
  <si>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</si>
  <si>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</si>
  <si>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</si>
  <si>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</si>
  <si>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</si>
  <si>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</si>
  <si>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</si>
  <si>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</si>
  <si>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</si>
  <si>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</si>
  <si>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</si>
  <si>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</si>
  <si>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</si>
  <si>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</si>
  <si>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</si>
  <si>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</si>
  <si>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</si>
  <si>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</si>
  <si>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</si>
  <si>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</si>
  <si>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</si>
  <si>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</si>
  <si>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</si>
  <si>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</si>
  <si>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</si>
  <si>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</si>
  <si>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</si>
  <si>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</si>
  <si>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</si>
  <si>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</si>
  <si>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</si>
  <si>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</si>
  <si>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</si>
  <si>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</si>
  <si>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</si>
  <si>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</si>
  <si>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</si>
  <si>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</si>
  <si>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</si>
  <si>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</si>
  <si>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</si>
  <si>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</si>
  <si>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</si>
  <si>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</si>
  <si>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</si>
  <si>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</si>
  <si>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</si>
  <si>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</si>
  <si>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</si>
  <si>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</si>
  <si>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</si>
  <si>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</si>
  <si>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</si>
  <si>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</si>
  <si>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</si>
  <si>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</si>
  <si>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</si>
  <si>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</si>
  <si>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</si>
  <si>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</si>
  <si>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</si>
  <si>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</si>
  <si>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</si>
  <si>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</si>
  <si>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</si>
  <si>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</si>
  <si>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</si>
  <si>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</si>
  <si>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</si>
  <si>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</si>
  <si>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</si>
  <si>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</si>
  <si>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</si>
  <si>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</si>
  <si>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</si>
  <si>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</si>
  <si>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</si>
  <si>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</si>
  <si>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</si>
  <si>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</si>
  <si>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</si>
  <si>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</si>
  <si>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</si>
  <si>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</si>
  <si>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</si>
  <si>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</si>
  <si>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</si>
  <si>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</si>
  <si>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</si>
  <si>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</si>
  <si>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</si>
  <si>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</si>
  <si>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</si>
  <si>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</si>
  <si>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</si>
  <si>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</si>
  <si>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</si>
  <si>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</si>
  <si>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</si>
  <si>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</si>
  <si>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</si>
  <si>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</si>
  <si>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</si>
  <si>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</si>
  <si>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</si>
  <si>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</si>
  <si>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</si>
  <si>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</si>
  <si>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</si>
  <si>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</si>
  <si>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</si>
  <si>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</si>
  <si>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</si>
  <si>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</si>
  <si>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</si>
  <si>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</si>
  <si>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</si>
  <si>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</si>
  <si>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</si>
  <si>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</si>
  <si>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</si>
  <si>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</si>
  <si>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</si>
  <si>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</si>
  <si>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</si>
  <si>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</si>
  <si>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</si>
  <si>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</si>
  <si>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</si>
  <si>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</si>
  <si>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</si>
  <si>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</si>
  <si>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</si>
  <si>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</si>
  <si>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</si>
  <si>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</si>
  <si>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</si>
  <si>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</si>
  <si>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</si>
  <si>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</si>
  <si>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</si>
  <si>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</si>
  <si>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</si>
  <si>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</si>
  <si>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</si>
  <si>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</si>
  <si>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</si>
  <si>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</si>
  <si>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</si>
  <si>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</si>
  <si>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</si>
  <si>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</si>
  <si>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</si>
  <si>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</si>
  <si>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</si>
  <si>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</si>
  <si>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</si>
  <si>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</si>
  <si>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</si>
  <si>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</si>
  <si>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</si>
  <si>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</si>
  <si>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</si>
  <si>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</si>
  <si>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</si>
  <si>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</si>
  <si>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</si>
  <si>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</si>
  <si>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</si>
  <si>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</si>
  <si>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</si>
  <si>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</si>
  <si>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</si>
  <si>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</si>
  <si>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</si>
  <si>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</si>
  <si>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</si>
  <si>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</si>
  <si>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</si>
  <si>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</si>
  <si>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</si>
  <si>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</si>
  <si>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</si>
  <si>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</si>
  <si>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</si>
  <si>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</si>
  <si>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</si>
  <si>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</si>
  <si>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</si>
  <si>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</si>
  <si>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</si>
  <si>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</si>
  <si>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</si>
  <si>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</si>
  <si>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</si>
  <si>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</si>
  <si>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</si>
  <si>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</si>
  <si>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</si>
  <si>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</si>
  <si>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</si>
  <si>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</si>
  <si>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</si>
  <si>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</si>
  <si>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</si>
  <si>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</si>
  <si>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</si>
  <si>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</si>
  <si>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</si>
  <si>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</si>
  <si>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</si>
  <si>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</si>
  <si>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</si>
  <si>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</si>
  <si>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</si>
  <si>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</si>
  <si>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</si>
  <si>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</si>
  <si>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</si>
  <si>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</si>
  <si>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</si>
  <si>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</si>
  <si>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</si>
  <si>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</si>
  <si>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</si>
  <si>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</si>
  <si>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</si>
  <si>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</si>
  <si>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</si>
  <si>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</si>
  <si>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</si>
  <si>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</si>
  <si>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</si>
  <si>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</si>
  <si>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</si>
  <si>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</si>
  <si>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</si>
  <si>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</si>
  <si>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</si>
  <si>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</si>
  <si>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</si>
  <si>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</si>
  <si>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</si>
  <si>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</si>
  <si>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</si>
  <si>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</si>
  <si>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</si>
  <si>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</si>
  <si>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</si>
  <si>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</si>
  <si>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</si>
  <si>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</si>
  <si>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</si>
  <si>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</si>
  <si>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</si>
  <si>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</si>
  <si>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</si>
  <si>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</si>
  <si>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</si>
  <si>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</si>
  <si>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</si>
  <si>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</si>
  <si>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</si>
  <si>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</si>
  <si>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</si>
  <si>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</si>
  <si>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</si>
  <si>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</si>
  <si>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</si>
  <si>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</si>
  <si>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</si>
  <si>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</si>
  <si>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</si>
  <si>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</si>
  <si>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</si>
  <si>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</si>
  <si>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</si>
  <si>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</si>
  <si>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</si>
  <si>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</si>
  <si>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</si>
  <si>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</si>
  <si>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</si>
  <si>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</si>
  <si>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</si>
  <si>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</si>
  <si>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</si>
  <si>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</si>
  <si>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</si>
  <si>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</si>
  <si>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</si>
  <si>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</si>
  <si>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</si>
  <si>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</si>
  <si>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</si>
  <si>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</si>
  <si>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</si>
  <si>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</si>
  <si>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</si>
  <si>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</si>
  <si>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</si>
  <si>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</si>
  <si>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</si>
  <si>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</si>
  <si>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</si>
  <si>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</si>
  <si>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</si>
  <si>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</si>
  <si>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</si>
  <si>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</si>
  <si>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</si>
  <si>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</si>
  <si>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</si>
  <si>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</si>
  <si>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</si>
  <si>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</si>
  <si>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</si>
  <si>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</si>
  <si>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</si>
  <si>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</si>
  <si>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</si>
  <si>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</si>
  <si>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</si>
  <si>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</si>
  <si>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</si>
  <si>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</si>
  <si>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</si>
  <si>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</si>
  <si>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</si>
  <si>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</si>
  <si>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</si>
  <si>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</si>
  <si>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</si>
  <si>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</si>
  <si>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</si>
  <si>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</si>
  <si>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</si>
  <si>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</si>
  <si>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</si>
  <si>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</si>
  <si>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</si>
  <si>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</si>
  <si>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</si>
  <si>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</si>
  <si>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</si>
  <si>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</si>
  <si>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</si>
  <si>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</si>
  <si>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</si>
  <si>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</si>
  <si>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</si>
  <si>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</si>
  <si>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</si>
  <si>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</si>
  <si>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</si>
  <si>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</si>
  <si>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</si>
  <si>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</si>
  <si>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</si>
  <si>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</si>
  <si>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</si>
  <si>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</si>
  <si>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</si>
  <si>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</si>
  <si>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</si>
  <si>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</si>
  <si>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</si>
  <si>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</si>
  <si>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</si>
  <si>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</si>
  <si>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</si>
  <si>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</si>
  <si>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</si>
  <si>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</si>
  <si>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</si>
  <si>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</si>
  <si>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</si>
  <si>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</si>
  <si>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</si>
  <si>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</si>
  <si>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</si>
  <si>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</si>
  <si>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</si>
  <si>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</si>
  <si>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</si>
  <si>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</si>
  <si>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</si>
  <si>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</si>
  <si>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</si>
  <si>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</si>
  <si>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</si>
  <si>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</si>
  <si>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</si>
  <si>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</si>
  <si>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</si>
  <si>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</si>
  <si>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</si>
  <si>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</si>
  <si>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</si>
  <si>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</si>
  <si>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</si>
  <si>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</si>
  <si>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</si>
  <si>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</si>
  <si>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</si>
  <si>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</si>
  <si>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</si>
  <si>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</si>
  <si>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</si>
  <si>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</si>
  <si>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</si>
  <si>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</si>
  <si>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</si>
  <si>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</si>
  <si>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</si>
  <si>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</si>
  <si>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</si>
  <si>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</si>
  <si>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</si>
  <si>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</si>
  <si>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</si>
  <si>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</si>
  <si>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</si>
  <si>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</si>
  <si>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</si>
  <si>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</si>
  <si>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</si>
  <si>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</si>
  <si>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</si>
  <si>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</si>
  <si>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</si>
  <si>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</si>
  <si>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</si>
  <si>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</si>
  <si>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</si>
  <si>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</si>
  <si>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</si>
  <si>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</si>
  <si>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</si>
  <si>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</si>
  <si>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</si>
  <si>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</si>
  <si>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</si>
  <si>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</si>
  <si>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</si>
  <si>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</si>
  <si>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</si>
  <si>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</si>
  <si>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</si>
  <si>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</si>
  <si>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</si>
  <si>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</si>
  <si>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</si>
  <si>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</si>
  <si>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</si>
  <si>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</si>
  <si>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</si>
  <si>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</si>
  <si>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</si>
  <si>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</si>
  <si>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</si>
  <si>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</si>
  <si>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</si>
  <si>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</si>
  <si>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</si>
  <si>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</si>
  <si>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</si>
  <si>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</si>
  <si>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</si>
  <si>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</si>
  <si>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</si>
  <si>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</si>
  <si>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</si>
  <si>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</si>
  <si>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</si>
  <si>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</si>
  <si>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</si>
  <si>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</si>
  <si>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</si>
  <si>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</si>
  <si>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</si>
  <si>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</si>
  <si>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</si>
  <si>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</si>
  <si>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</si>
  <si>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</si>
  <si>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</si>
  <si>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</si>
  <si>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</si>
  <si>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</si>
  <si>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</si>
  <si>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</si>
  <si>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</si>
  <si>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</si>
  <si>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</si>
  <si>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</si>
  <si>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</si>
  <si>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</si>
  <si>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</si>
  <si>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</si>
  <si>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</si>
  <si>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</si>
  <si>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</si>
  <si>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</si>
  <si>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</si>
  <si>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</si>
  <si>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</si>
  <si>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</si>
  <si>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</si>
  <si>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</si>
  <si>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</si>
  <si>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</si>
  <si>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</si>
  <si>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</si>
  <si>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</si>
  <si>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</si>
  <si>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</si>
  <si>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</si>
  <si>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</si>
  <si>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</si>
  <si>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</si>
  <si>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</si>
  <si>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</si>
  <si>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</si>
  <si>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</si>
  <si>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</si>
  <si>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</si>
  <si>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</si>
  <si>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</si>
  <si>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</si>
  <si>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</si>
  <si>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</si>
  <si>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</si>
  <si>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</si>
  <si>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</si>
  <si>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</si>
  <si>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</si>
  <si>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</si>
  <si>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</si>
  <si>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</si>
  <si>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</si>
  <si>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</si>
  <si>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</si>
  <si>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</si>
  <si>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</si>
  <si>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</si>
  <si>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</si>
  <si>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</si>
  <si>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</si>
  <si>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</si>
  <si>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</si>
  <si>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</si>
  <si>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</si>
  <si>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</si>
  <si>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</si>
  <si>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</si>
  <si>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</si>
  <si>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</si>
  <si>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</si>
  <si>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</si>
  <si>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</si>
  <si>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</si>
  <si>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</si>
  <si>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</si>
  <si>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</si>
  <si>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</si>
  <si>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</si>
  <si>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</si>
  <si>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</si>
  <si>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</si>
  <si>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</si>
  <si>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</si>
  <si>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</si>
  <si>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</si>
  <si>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</si>
  <si>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</si>
  <si>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</si>
  <si>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</si>
  <si>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</si>
  <si>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</si>
  <si>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</si>
  <si>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</si>
  <si>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</si>
  <si>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</si>
  <si>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</si>
  <si>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</si>
  <si>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</si>
  <si>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</si>
  <si>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</si>
  <si>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</si>
  <si>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</si>
  <si>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</si>
  <si>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</si>
  <si>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</si>
  <si>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</si>
  <si>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</si>
  <si>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</si>
  <si>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</si>
  <si>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</si>
  <si>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</si>
  <si>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</si>
  <si>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</si>
  <si>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</si>
  <si>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</si>
  <si>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</si>
  <si>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</si>
  <si>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</si>
  <si>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</si>
  <si>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</si>
  <si>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</si>
  <si>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</si>
  <si>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</si>
  <si>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</si>
  <si>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</si>
  <si>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</si>
  <si>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</si>
  <si>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</si>
  <si>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</si>
  <si>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</si>
  <si>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</si>
  <si>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</si>
  <si>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</si>
  <si>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</si>
  <si>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</si>
  <si>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</si>
  <si>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</si>
  <si>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</si>
  <si>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</si>
  <si>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</si>
  <si>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</si>
  <si>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</si>
  <si>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</si>
  <si>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</si>
  <si>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</si>
  <si>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</si>
  <si>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</si>
  <si>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</si>
  <si>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</si>
  <si>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</si>
  <si>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</si>
  <si>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</si>
  <si>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</si>
  <si>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</si>
  <si>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</si>
  <si>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</si>
  <si>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</si>
  <si>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</si>
  <si>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</si>
  <si>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</si>
  <si>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</si>
  <si>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</si>
  <si>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</si>
  <si>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</si>
  <si>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</si>
  <si>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</si>
  <si>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</si>
  <si>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</si>
  <si>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</si>
  <si>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</si>
  <si>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</si>
  <si>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</si>
  <si>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</si>
  <si>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</si>
  <si>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</si>
  <si>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</si>
  <si>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</si>
  <si>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</si>
  <si>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</si>
  <si>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</si>
  <si>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</si>
  <si>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</si>
  <si>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</si>
  <si>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</si>
  <si>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</si>
  <si>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</si>
  <si>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</si>
  <si>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</si>
  <si>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</si>
  <si>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</si>
  <si>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</si>
  <si>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</si>
  <si>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</si>
  <si>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</si>
  <si>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</si>
  <si>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</si>
  <si>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</si>
  <si>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</si>
  <si>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</si>
  <si>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</si>
  <si>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</si>
  <si>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</si>
  <si>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</si>
  <si>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</si>
  <si>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</si>
  <si>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</si>
  <si>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</si>
  <si>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</si>
  <si>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</si>
  <si>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</si>
  <si>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</si>
  <si>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</si>
  <si>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</si>
  <si>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</si>
  <si>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</si>
  <si>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</si>
  <si>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</si>
  <si>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</si>
  <si>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</si>
  <si>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</si>
  <si>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</si>
  <si>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</si>
  <si>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</si>
  <si>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</si>
  <si>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</si>
  <si>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</si>
  <si>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</si>
  <si>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</si>
  <si>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</si>
  <si>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</si>
  <si>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</si>
  <si>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</si>
  <si>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</si>
  <si>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</si>
  <si>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</si>
  <si>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</si>
  <si>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</si>
  <si>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</si>
  <si>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</si>
  <si>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</si>
  <si>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</si>
  <si>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</si>
  <si>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</si>
  <si>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</si>
  <si>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</si>
  <si>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</si>
  <si>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</si>
  <si>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</si>
  <si>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</si>
  <si>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</si>
  <si>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</si>
  <si>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</si>
  <si>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</si>
  <si>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</si>
  <si>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</si>
  <si>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</si>
  <si>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</si>
  <si>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</si>
  <si>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</si>
  <si>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</si>
  <si>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</si>
  <si>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</si>
  <si>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</si>
  <si>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</si>
  <si>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</si>
  <si>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</si>
  <si>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</si>
  <si>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</si>
  <si>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</si>
  <si>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</si>
  <si>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</si>
  <si>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</si>
  <si>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</si>
  <si>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</si>
  <si>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</si>
  <si>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</si>
  <si>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</si>
  <si>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</si>
  <si>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</si>
  <si>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</si>
  <si>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</si>
  <si>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</si>
  <si>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</si>
  <si>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</si>
  <si>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</si>
  <si>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</si>
  <si>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</si>
  <si>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</si>
  <si>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</si>
  <si>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</si>
  <si>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</si>
  <si>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</si>
  <si>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</si>
  <si>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</si>
  <si>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</si>
  <si>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</si>
  <si>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</si>
  <si>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</si>
  <si>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</si>
  <si>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</si>
  <si>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</si>
  <si>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</si>
  <si>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</si>
  <si>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</si>
  <si>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</si>
  <si>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</si>
  <si>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</si>
  <si>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</si>
  <si>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</si>
  <si>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</si>
  <si>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</si>
  <si>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</si>
  <si>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</si>
  <si>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</si>
  <si>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</si>
  <si>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</si>
  <si>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</si>
  <si>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</si>
  <si>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</si>
  <si>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</si>
  <si>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</si>
  <si>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</si>
  <si>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</si>
  <si>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</si>
  <si>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</si>
  <si>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</si>
  <si>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</si>
  <si>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</si>
  <si>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</si>
  <si>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</si>
  <si>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</si>
  <si>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</si>
  <si>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</si>
  <si>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</si>
  <si>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</si>
  <si>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</si>
  <si>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</si>
  <si>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</si>
  <si>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</si>
  <si>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</si>
  <si>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</si>
  <si>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</si>
  <si>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</si>
  <si>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</si>
  <si>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</si>
  <si>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</si>
  <si>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</si>
  <si>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</si>
  <si>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</si>
  <si>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</si>
  <si>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</si>
  <si>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</si>
  <si>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</si>
  <si>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</si>
  <si>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</si>
  <si>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</si>
  <si>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</si>
  <si>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</si>
  <si>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</si>
  <si>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</si>
  <si>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</si>
  <si>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</si>
  <si>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</si>
  <si>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</si>
  <si>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</si>
  <si>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</si>
  <si>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</si>
  <si>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</si>
  <si>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</si>
  <si>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</si>
  <si>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</si>
  <si>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</si>
  <si>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</si>
  <si>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</si>
  <si>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</si>
  <si>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</si>
  <si>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</si>
  <si>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</si>
  <si>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</si>
  <si>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</si>
  <si>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</si>
  <si>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</si>
  <si>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</si>
  <si>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</si>
  <si>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</si>
  <si>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</si>
  <si>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</si>
  <si>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</si>
  <si>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</si>
  <si>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</si>
  <si>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</si>
  <si>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</si>
  <si>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</si>
  <si>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</si>
  <si>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</si>
  <si>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</si>
  <si>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</si>
  <si>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</si>
  <si>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</si>
  <si>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</si>
  <si>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</si>
  <si>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</si>
  <si>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</si>
  <si>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</si>
  <si>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FRESQUEL</t>
  </si>
  <si>
    <t xml:space="preserve">FRESQUEL A ST-MARTIN-LALANDE 1</t>
  </si>
  <si>
    <t xml:space="preserve">06177950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</si>
  <si>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</si>
  <si>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</si>
  <si>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</si>
  <si>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</si>
  <si>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</si>
  <si>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</si>
  <si>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</si>
  <si>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</si>
  <si>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</si>
  <si>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</si>
  <si>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</si>
  <si>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</si>
  <si>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</si>
  <si>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</si>
  <si>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</si>
  <si>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</si>
  <si>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</si>
  <si>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</si>
  <si>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</si>
  <si>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</si>
  <si>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</si>
  <si>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</si>
  <si>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</si>
  <si>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</si>
  <si>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</si>
  <si>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</si>
  <si>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</si>
  <si>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</si>
  <si>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</si>
  <si>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</si>
  <si>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</si>
  <si>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</si>
  <si>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</si>
  <si>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</si>
  <si>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</si>
  <si>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</si>
  <si>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</si>
  <si>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</si>
  <si>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</si>
  <si>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</si>
  <si>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</si>
  <si>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</si>
  <si>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</si>
  <si>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</si>
  <si>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</si>
  <si>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</si>
  <si>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</si>
  <si>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</si>
  <si>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</si>
  <si>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</si>
  <si>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</si>
  <si>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</si>
  <si>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</si>
  <si>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</si>
  <si>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</si>
  <si>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</si>
  <si>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</si>
  <si>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</si>
  <si>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</si>
  <si>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</si>
  <si>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</si>
  <si>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</si>
  <si>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</si>
  <si>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</si>
  <si>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</si>
  <si>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</si>
  <si>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</si>
  <si>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</si>
  <si>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Cf.</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</si>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</sst>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7">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8"/>
      <color rgb="FF000000"/>
      <name val="Tahoma"/>
      <family val="2"/>
      <charset val="1"/>
    </font>
    <font>
      <sz val="8"/>
      <color rgb="FFFF0000"/>
      <name val="Tahoma"/>
      <family val="2"/>
      <charset val="1"/>
    </font>
    <font>
      <b val="true"/>
      <sz val="8"/>
      <color rgb="FF808080"/>
      <name val="Tahoma"/>
      <family val="2"/>
      <charset val="1"/>
    </font>
    <font>
      <b val="true"/>
      <sz val="8"/>
      <color rgb="FF339966"/>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101" fillId="14" borderId="0" xfId="0" applyFont="true" applyBorder="false" applyAlignment="true" applyProtection="true">
      <alignment horizontal="right" vertical="bottom" textRotation="0" wrapText="false" indent="0" shrinkToFit="false"/>
      <protection locked="false" hidden="false"/>
    </xf>
    <xf numFmtId="164" fontId="102" fillId="3" borderId="105" xfId="0" applyFont="true" applyBorder="true" applyAlignment="true" applyProtection="false">
      <alignment horizontal="center" vertical="bottom" textRotation="0" wrapText="false" indent="0" shrinkToFit="false"/>
      <protection locked="true" hidden="false"/>
    </xf>
    <xf numFmtId="164" fontId="103"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4" fillId="0" borderId="11" xfId="0" applyFont="true" applyBorder="true" applyAlignment="false" applyProtection="false">
      <alignment horizontal="general" vertical="bottom" textRotation="0" wrapText="false" indent="0" shrinkToFit="false"/>
      <protection locked="true" hidden="false"/>
    </xf>
    <xf numFmtId="164" fontId="104"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33">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6.vml"/>
</Relationships>
</file>

<file path=xl/worksheets/_rels/sheet8.xml.rels><?xml version="1.0" encoding="UTF-8"?>
<Relationships xmlns="http://schemas.openxmlformats.org/package/2006/relationships"><Relationship Id="rId1" Type="http://schemas.openxmlformats.org/officeDocument/2006/relationships/drawing" Target="../drawings/drawing3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10.1428571428571</v>
      </c>
      <c r="N5" s="324"/>
      <c r="O5" s="325" t="s">
        <v>309</v>
      </c>
      <c r="P5" s="326" t="n">
        <v>9</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3393</v>
      </c>
      <c r="Q6" s="339"/>
      <c r="R6" s="281"/>
      <c r="S6" s="281"/>
      <c r="T6" s="281"/>
      <c r="U6" s="281"/>
      <c r="V6" s="281"/>
      <c r="W6" s="295"/>
      <c r="X6" s="0"/>
      <c r="Y6" s="0"/>
      <c r="Z6" s="0"/>
    </row>
    <row r="7" customFormat="false" ht="12.75" hidden="false" customHeight="false" outlineLevel="0" collapsed="false">
      <c r="A7" s="340" t="s">
        <v>3394</v>
      </c>
      <c r="B7" s="341" t="n">
        <v>39</v>
      </c>
      <c r="C7" s="342" t="n">
        <v>61</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10.25</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3400</v>
      </c>
      <c r="B9" s="358" t="n">
        <v>0.07</v>
      </c>
      <c r="C9" s="359" t="n">
        <v>0.08</v>
      </c>
      <c r="D9" s="360"/>
      <c r="E9" s="360"/>
      <c r="F9" s="361" t="n">
        <f aca="false">($B9*$B$7+$C9*$C$7)/100</f>
        <v>0.0761</v>
      </c>
      <c r="G9" s="362"/>
      <c r="H9" s="317"/>
      <c r="I9" s="281"/>
      <c r="J9" s="363"/>
      <c r="K9" s="364"/>
      <c r="L9" s="347"/>
      <c r="M9" s="365"/>
      <c r="N9" s="355" t="s">
        <v>3401</v>
      </c>
      <c r="O9" s="356" t="n">
        <f aca="false">IF(ISERROR(STDEVP(J23:J82))," ",STDEVP(J23:J82))</f>
        <v>3.11247489949718</v>
      </c>
      <c r="P9" s="356" t="n">
        <f aca="false">IF(ISERROR(STDEVP(K23:K82)),"  ",STDEVP(K23:K82))</f>
        <v>0.433012701892219</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3</v>
      </c>
      <c r="M13" s="381"/>
      <c r="N13" s="389" t="s">
        <v>3413</v>
      </c>
      <c r="O13" s="390" t="n">
        <f aca="false">COUNTIF(F23:F82,"&gt;0")</f>
        <v>8</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4</v>
      </c>
      <c r="M15" s="381"/>
      <c r="N15" s="389" t="s">
        <v>3419</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0.5</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0.07</v>
      </c>
      <c r="C20" s="433" t="n">
        <f aca="false">SUM(C23:C82)</f>
        <v>0.08</v>
      </c>
      <c r="D20" s="434"/>
      <c r="E20" s="435" t="s">
        <v>3426</v>
      </c>
      <c r="F20" s="436" t="n">
        <f aca="false">($B20*$B$7+$C20*$C$7)/100</f>
        <v>0.0761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0.0273</v>
      </c>
      <c r="C21" s="444" t="n">
        <f aca="false">C20*C7/100</f>
        <v>0.0488</v>
      </c>
      <c r="D21" s="445" t="s">
        <v>3429</v>
      </c>
      <c r="E21" s="446"/>
      <c r="F21" s="447" t="n">
        <f aca="false">B21+C21</f>
        <v>0.0761</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309</v>
      </c>
      <c r="B23" s="472" t="n">
        <v>0.01</v>
      </c>
      <c r="C23" s="473" t="n">
        <v>0.01</v>
      </c>
      <c r="D23" s="474" t="str">
        <f aca="false">IF(ISERROR(VLOOKUP($A23,'liste reference'!$A$6:$B$1174,2,0)),IF(ISERROR(VLOOKUP($A23,'liste reference'!$B$6:$B$1174,1,0)),"",VLOOKUP($A23,'liste reference'!$B$6:$B$1174,1,0)),VLOOKUP($A23,'liste reference'!$A$6:$B$1174,2,0))</f>
        <v>Phormidium sp.</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Phormidium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6414</v>
      </c>
      <c r="R23" s="484" t="n">
        <f aca="false">IF(ISTEXT(H23),"",(B23*$B$7/100)+(C23*$C$7/100))</f>
        <v>0.01</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PHOSPX</v>
      </c>
      <c r="Z23" s="470" t="n">
        <f aca="false">IF(ISERROR(MATCH(A23,'liste reference'!$A$6:$A$1174,0)),IF(ISERROR(MATCH(A23,'liste reference'!$B$6:$B$1174,0)),"",(MATCH(A23,'liste reference'!$B$6:$B$1174,0))),(MATCH(A23,'liste reference'!$A$6:$A$1174,0)))</f>
        <v>88</v>
      </c>
    </row>
    <row r="24" customFormat="false" ht="12.75" hidden="false" customHeight="false" outlineLevel="0" collapsed="false">
      <c r="A24" s="489" t="s">
        <v>557</v>
      </c>
      <c r="B24" s="490"/>
      <c r="C24" s="491" t="n">
        <v>0.01</v>
      </c>
      <c r="D24" s="492" t="str">
        <f aca="false">IF(ISERROR(VLOOKUP($A24,'liste reference'!$A$6:$B$1174,2,0)),IF(ISERROR(VLOOKUP($A24,'liste reference'!$B$6:$B$1174,1,0)),"",VLOOKUP($A24,'liste reference'!$B$6:$B$1174,1,0)),VLOOKUP($A24,'liste reference'!$A$6:$B$1174,2,0))</f>
        <v>Pellia sp.</v>
      </c>
      <c r="E24" s="493" t="e">
        <f aca="false">IF(D24="",0,VLOOKUP(D24,D$22:D23,1,0))</f>
        <v>#N/A</v>
      </c>
      <c r="F24" s="494" t="n">
        <f aca="false">IF(AND(OR(A24="",A24="!!!!!!"),B24="",C24=""),"",IF(OR(AND(B24="",C24=""),ISERROR(C24+B24)),"!!!",($B24*$B$7+$C24*$C$7)/100))</f>
        <v>0.0061</v>
      </c>
      <c r="G24" s="495" t="str">
        <f aca="false">IF(A24="","",IF(ISERROR(VLOOKUP($A24,'liste reference'!$A$6:$Q$1174,9,0)),IF(ISERROR(VLOOKUP($A24,'liste reference'!$B$6:$Q$1174,8,0)),"    -",VLOOKUP($A24,'liste reference'!$B$6:$Q$1174,8,0)),VLOOKUP($A24,'liste reference'!$A$6:$Q$1174,9,0)))</f>
        <v>BRh</v>
      </c>
      <c r="H24" s="496" t="n">
        <f aca="false">IF(A24="","x",IF(ISERROR(VLOOKUP($A24,'liste reference'!$A$6:$Q$1174,10,0)),IF(ISERROR(VLOOKUP($A24,'liste reference'!$B$6:$Q$1174,9,0)),"x",VLOOKUP($A24,'liste reference'!$B$6:$Q$1174,9,0)),VLOOKUP($A24,'liste reference'!$A$6:$Q$1174,10,0)))</f>
        <v>4</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Pellia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1196</v>
      </c>
      <c r="R24" s="484" t="n">
        <f aca="false">IF(ISTEXT(H24),"",(B24*$B$7/100)+(C24*$C$7/100))</f>
        <v>0.0061</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PELSPX</v>
      </c>
      <c r="Z24" s="470" t="n">
        <f aca="false">IF(ISERROR(MATCH(A24,'liste reference'!$A$6:$A$1174,0)),IF(ISERROR(MATCH(A24,'liste reference'!$B$6:$B$1174,0)),"",(MATCH(A24,'liste reference'!$B$6:$B$1174,0))),(MATCH(A24,'liste reference'!$A$6:$A$1174,0)))</f>
        <v>170</v>
      </c>
    </row>
    <row r="25" customFormat="false" ht="12.75" hidden="false" customHeight="false" outlineLevel="0" collapsed="false">
      <c r="A25" s="489" t="s">
        <v>830</v>
      </c>
      <c r="B25" s="490" t="n">
        <v>0.01</v>
      </c>
      <c r="C25" s="491" t="n">
        <v>0.01</v>
      </c>
      <c r="D25" s="492" t="str">
        <f aca="false">IF(ISERROR(VLOOKUP($A25,'liste reference'!$A$6:$B$1174,2,0)),IF(ISERROR(VLOOKUP($A25,'liste reference'!$B$6:$B$1174,1,0)),"",VLOOKUP($A25,'liste reference'!$B$6:$B$1174,1,0)),VLOOKUP($A25,'liste reference'!$A$6:$B$1174,2,0))</f>
        <v>Fissidens crassipes</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Fissidens crassipes</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1294</v>
      </c>
      <c r="R25" s="484" t="n">
        <f aca="false">IF(ISTEXT(H25),"",(B25*$B$7/100)+(C25*$C$7/100))</f>
        <v>0.01</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FISCRA</v>
      </c>
      <c r="Z25" s="470" t="n">
        <f aca="false">IF(ISERROR(MATCH(A25,'liste reference'!$A$6:$A$1174,0)),IF(ISERROR(MATCH(A25,'liste reference'!$B$6:$B$1174,0)),"",(MATCH(A25,'liste reference'!$B$6:$B$1174,0))),(MATCH(A25,'liste reference'!$A$6:$A$1174,0)))</f>
        <v>255</v>
      </c>
    </row>
    <row r="26" customFormat="false" ht="12.75" hidden="false" customHeight="false" outlineLevel="0" collapsed="false">
      <c r="A26" s="489" t="s">
        <v>974</v>
      </c>
      <c r="B26" s="490" t="n">
        <v>0.01</v>
      </c>
      <c r="C26" s="491" t="n">
        <v>0.01</v>
      </c>
      <c r="D26" s="492" t="str">
        <f aca="false">IF(ISERROR(VLOOKUP($A26,'liste reference'!$A$6:$B$1174,2,0)),IF(ISERROR(VLOOKUP($A26,'liste reference'!$B$6:$B$1174,1,0)),"",VLOOKUP($A26,'liste reference'!$B$6:$B$1174,1,0)),VLOOKUP($A26,'liste reference'!$A$6:$B$1174,2,0))</f>
        <v>Leptodictyum riparium </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Leptodictyum riparium </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1244</v>
      </c>
      <c r="R26" s="484" t="n">
        <f aca="false">IF(ISTEXT(H26),"",(B26*$B$7/100)+(C26*$C$7/100))</f>
        <v>0.01</v>
      </c>
      <c r="S26" s="485" t="n">
        <f aca="false">IF(OR(ISTEXT(H26),R26=0),"",IF(R26&lt;0.1,1,IF(R26&lt;1,2,IF(R26&lt;10,3,IF(R26&lt;50,4,IF(R26&gt;=50,5,""))))))</f>
        <v>1</v>
      </c>
      <c r="T26" s="485" t="n">
        <f aca="false">IF(ISERROR(S26*J26),0,S26*J26)</f>
        <v>5</v>
      </c>
      <c r="U26" s="485" t="n">
        <f aca="false">IF(ISERROR(S26*J26*K26),0,S26*J26*K26)</f>
        <v>10</v>
      </c>
      <c r="V26" s="501" t="n">
        <f aca="false">IF(ISERROR(S26*K26),0,S26*K26)</f>
        <v>2</v>
      </c>
      <c r="W26" s="502"/>
      <c r="X26" s="503"/>
      <c r="Y26" s="488" t="str">
        <f aca="false">IF(AND(ISNUMBER(F26),OR(A26="",A26="!!!!!!")),"!!!!!!",IF(A26="new.cod","NEWCOD",IF(AND((Z26=""),ISTEXT(A26),A26&lt;&gt;"!!!!!!"),A26,IF(Z26="","",INDEX('liste reference'!$A$6:$A$1174,Z26)))))</f>
        <v>LEORIP</v>
      </c>
      <c r="Z26" s="470" t="n">
        <f aca="false">IF(ISERROR(MATCH(A26,'liste reference'!$A$6:$A$1174,0)),IF(ISERROR(MATCH(A26,'liste reference'!$B$6:$B$1174,0)),"",(MATCH(A26,'liste reference'!$B$6:$B$1174,0))),(MATCH(A26,'liste reference'!$A$6:$A$1174,0)))</f>
        <v>298</v>
      </c>
    </row>
    <row r="27" customFormat="false" ht="12.75" hidden="false" customHeight="false" outlineLevel="0" collapsed="false">
      <c r="A27" s="489" t="s">
        <v>2164</v>
      </c>
      <c r="B27" s="490"/>
      <c r="C27" s="491" t="n">
        <v>0.01</v>
      </c>
      <c r="D27" s="492" t="str">
        <f aca="false">IF(ISERROR(VLOOKUP($A27,'liste reference'!$A$6:$B$1174,2,0)),IF(ISERROR(VLOOKUP($A27,'liste reference'!$B$6:$B$1174,1,0)),"",VLOOKUP($A27,'liste reference'!$B$6:$B$1174,1,0)),VLOOKUP($A27,'liste reference'!$A$6:$B$1174,2,0))</f>
        <v>Nasturtium officinale</v>
      </c>
      <c r="E27" s="493" t="e">
        <f aca="false">IF(D27="",0,VLOOKUP(D27,D$22:D26,1,0))</f>
        <v>#N/A</v>
      </c>
      <c r="F27" s="494" t="n">
        <f aca="false">IF(AND(OR(A27="",A27="!!!!!!"),B27="",C27=""),"",IF(OR(AND(B27="",C27=""),ISERROR(C27+B27)),"!!!",($B27*$B$7+$C27*$C$7)/100))</f>
        <v>0.0061</v>
      </c>
      <c r="G27" s="495" t="str">
        <f aca="false">IF(A27="","",IF(ISERROR(VLOOKUP($A27,'liste reference'!$A$6:$Q$1174,9,0)),IF(ISERROR(VLOOKUP($A27,'liste reference'!$B$6:$Q$1174,8,0)),"    -",VLOOKUP($A27,'liste reference'!$B$6:$Q$1174,8,0)),VLOOKUP($A27,'liste reference'!$A$6:$Q$1174,9,0)))</f>
        <v>PHe</v>
      </c>
      <c r="H27" s="496" t="n">
        <f aca="false">IF(A27="","x",IF(ISERROR(VLOOKUP($A27,'liste reference'!$A$6:$Q$1174,10,0)),IF(ISERROR(VLOOKUP($A27,'liste reference'!$B$6:$Q$1174,9,0)),"x",VLOOKUP($A27,'liste reference'!$B$6:$Q$1174,9,0)),VLOOKUP($A27,'liste reference'!$A$6:$Q$1174,10,0)))</f>
        <v>8</v>
      </c>
      <c r="I27" s="281" t="n">
        <f aca="false">IF(A27="","",1)</f>
        <v>1</v>
      </c>
      <c r="J27" s="497" t="n">
        <f aca="false">IF(ISNUMBER($H27),IF(ISERROR(VLOOKUP($A27,'liste reference'!$A$6:$Q$1174,6,0)),IF(ISERROR(VLOOKUP($A27,'liste reference'!$B$6:$Q$1174,5,0)),"nu",VLOOKUP($A27,'liste reference'!$B$6:$Q$1174,5,0)),VLOOKUP($A27,'liste reference'!$A$6:$Q$1174,6,0)),"nu")</f>
        <v>11</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Nasturtium officinale</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1763</v>
      </c>
      <c r="R27" s="484" t="n">
        <f aca="false">IF(ISTEXT(H27),"",(B27*$B$7/100)+(C27*$C$7/100))</f>
        <v>0.0061</v>
      </c>
      <c r="S27" s="485" t="n">
        <f aca="false">IF(OR(ISTEXT(H27),R27=0),"",IF(R27&lt;0.1,1,IF(R27&lt;1,2,IF(R27&lt;10,3,IF(R27&lt;50,4,IF(R27&gt;=50,5,""))))))</f>
        <v>1</v>
      </c>
      <c r="T27" s="485" t="n">
        <f aca="false">IF(ISERROR(S27*J27),0,S27*J27)</f>
        <v>11</v>
      </c>
      <c r="U27" s="485" t="n">
        <f aca="false">IF(ISERROR(S27*J27*K27),0,S27*J27*K27)</f>
        <v>11</v>
      </c>
      <c r="V27" s="501" t="n">
        <f aca="false">IF(ISERROR(S27*K27),0,S27*K27)</f>
        <v>1</v>
      </c>
      <c r="W27" s="502"/>
      <c r="X27" s="503"/>
      <c r="Y27" s="488" t="str">
        <f aca="false">IF(AND(ISNUMBER(F27),OR(A27="",A27="!!!!!!")),"!!!!!!",IF(A27="new.cod","NEWCOD",IF(AND((Z27=""),ISTEXT(A27),A27&lt;&gt;"!!!!!!"),A27,IF(Z27="","",INDEX('liste reference'!$A$6:$A$1174,Z27)))))</f>
        <v>NASOFF</v>
      </c>
      <c r="Z27" s="470" t="n">
        <f aca="false">IF(ISERROR(MATCH(A27,'liste reference'!$A$6:$A$1174,0)),IF(ISERROR(MATCH(A27,'liste reference'!$B$6:$B$1174,0)),"",(MATCH(A27,'liste reference'!$B$6:$B$1174,0))),(MATCH(A27,'liste reference'!$A$6:$A$1174,0)))</f>
        <v>704</v>
      </c>
    </row>
    <row r="28" customFormat="false" ht="12.75" hidden="false" customHeight="false" outlineLevel="0" collapsed="false">
      <c r="A28" s="489" t="s">
        <v>2688</v>
      </c>
      <c r="B28" s="490" t="n">
        <v>0.01</v>
      </c>
      <c r="C28" s="491"/>
      <c r="D28" s="492" t="str">
        <f aca="false">IF(ISERROR(VLOOKUP($A28,'liste reference'!$A$6:$B$1174,2,0)),IF(ISERROR(VLOOKUP($A28,'liste reference'!$B$6:$B$1174,1,0)),"",VLOOKUP($A28,'liste reference'!$B$6:$B$1174,1,0)),VLOOKUP($A28,'liste reference'!$A$6:$B$1174,2,0))</f>
        <v>Lysimachia vulgaris</v>
      </c>
      <c r="E28" s="493" t="e">
        <f aca="false">IF(D28="",0,VLOOKUP(D28,D$22:D27,1,0))</f>
        <v>#N/A</v>
      </c>
      <c r="F28" s="494" t="n">
        <f aca="false">IF(AND(OR(A28="",A28="!!!!!!"),B28="",C28=""),"",IF(OR(AND(B28="",C28=""),ISERROR(C28+B28)),"!!!",($B28*$B$7+$C28*$C$7)/100))</f>
        <v>0.0039</v>
      </c>
      <c r="G28" s="495" t="str">
        <f aca="false">IF(A28="","",IF(ISERROR(VLOOKUP($A28,'liste reference'!$A$6:$Q$1174,9,0)),IF(ISERROR(VLOOKUP($A28,'liste reference'!$B$6:$Q$1174,8,0)),"    -",VLOOKUP($A28,'liste reference'!$B$6:$Q$1174,8,0)),VLOOKUP($A28,'liste reference'!$A$6:$Q$1174,9,0)))</f>
        <v>PHg</v>
      </c>
      <c r="H28" s="496" t="n">
        <f aca="false">IF(A28="","x",IF(ISERROR(VLOOKUP($A28,'liste reference'!$A$6:$Q$1174,10,0)),IF(ISERROR(VLOOKUP($A28,'liste reference'!$B$6:$Q$1174,9,0)),"x",VLOOKUP($A28,'liste reference'!$B$6:$Q$1174,9,0)),VLOOKUP($A28,'liste reference'!$A$6:$Q$1174,10,0)))</f>
        <v>9</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Lysimachia vulgaris</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1887</v>
      </c>
      <c r="R28" s="484" t="n">
        <f aca="false">IF(ISTEXT(H28),"",(B28*$B$7/100)+(C28*$C$7/100))</f>
        <v>0.0039</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LYSVUL</v>
      </c>
      <c r="Z28" s="470" t="n">
        <f aca="false">IF(ISERROR(MATCH(A28,'liste reference'!$A$6:$A$1174,0)),IF(ISERROR(MATCH(A28,'liste reference'!$B$6:$B$1174,0)),"",(MATCH(A28,'liste reference'!$B$6:$B$1174,0))),(MATCH(A28,'liste reference'!$A$6:$A$1174,0)))</f>
        <v>899</v>
      </c>
    </row>
    <row r="29" customFormat="false" ht="12.75" hidden="false" customHeight="false" outlineLevel="0" collapsed="false">
      <c r="A29" s="489" t="s">
        <v>3233</v>
      </c>
      <c r="B29" s="490" t="n">
        <v>0.03</v>
      </c>
      <c r="C29" s="491" t="n">
        <v>0.02</v>
      </c>
      <c r="D29" s="492" t="str">
        <f aca="false">IF(ISERROR(VLOOKUP($A29,'liste reference'!$A$6:$B$1174,2,0)),IF(ISERROR(VLOOKUP($A29,'liste reference'!$B$6:$B$1174,1,0)),"",VLOOKUP($A29,'liste reference'!$B$6:$B$1174,1,0)),VLOOKUP($A29,'liste reference'!$A$6:$B$1174,2,0))</f>
        <v>Poa trivialis</v>
      </c>
      <c r="E29" s="493" t="e">
        <f aca="false">IF(D29="",0,VLOOKUP(D29,D$22:D28,1,0))</f>
        <v>#N/A</v>
      </c>
      <c r="F29" s="494" t="n">
        <f aca="false">IF(AND(OR(A29="",A29="!!!!!!"),B29="",C29=""),"",IF(OR(AND(B29="",C29=""),ISERROR(C29+B29)),"!!!",($B29*$B$7+$C29*$C$7)/100))</f>
        <v>0.0239</v>
      </c>
      <c r="G29" s="495" t="str">
        <f aca="false">IF(A29="","",IF(ISERROR(VLOOKUP($A29,'liste reference'!$A$6:$Q$1174,9,0)),IF(ISERROR(VLOOKUP($A29,'liste reference'!$B$6:$Q$1174,8,0)),"    -",VLOOKUP($A29,'liste reference'!$B$6:$Q$1174,8,0)),VLOOKUP($A29,'liste reference'!$A$6:$Q$1174,9,0)))</f>
        <v>PHx</v>
      </c>
      <c r="H29" s="496" t="n">
        <f aca="false">IF(A29="","x",IF(ISERROR(VLOOKUP($A29,'liste reference'!$A$6:$Q$1174,10,0)),IF(ISERROR(VLOOKUP($A29,'liste reference'!$B$6:$Q$1174,9,0)),"x",VLOOKUP($A29,'liste reference'!$B$6:$Q$1174,9,0)),VLOOKUP($A29,'liste reference'!$A$6:$Q$1174,10,0)))</f>
        <v>10</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Poa trivialis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1583</v>
      </c>
      <c r="R29" s="484" t="n">
        <f aca="false">IF(ISTEXT(H29),"",(B29*$B$7/100)+(C29*$C$7/100))</f>
        <v>0.0239</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POATRI</v>
      </c>
      <c r="Z29" s="470" t="n">
        <f aca="false">IF(ISERROR(MATCH(A29,'liste reference'!$A$6:$A$1174,0)),IF(ISERROR(MATCH(A29,'liste reference'!$B$6:$B$1174,0)),"",(MATCH(A29,'liste reference'!$B$6:$B$1174,0))),(MATCH(A29,'liste reference'!$A$6:$A$1174,0)))</f>
        <v>1119</v>
      </c>
    </row>
    <row r="30" customFormat="false" ht="12.75" hidden="false" customHeight="false" outlineLevel="0" collapsed="false">
      <c r="A30" s="489" t="s">
        <v>3252</v>
      </c>
      <c r="B30" s="490"/>
      <c r="C30" s="491" t="n">
        <v>0.01</v>
      </c>
      <c r="D30" s="492" t="str">
        <f aca="false">IF(ISERROR(VLOOKUP($A30,'liste reference'!$A$6:$B$1174,2,0)),IF(ISERROR(VLOOKUP($A30,'liste reference'!$B$6:$B$1174,1,0)),"",VLOOKUP($A30,'liste reference'!$B$6:$B$1174,1,0)),VLOOKUP($A30,'liste reference'!$A$6:$B$1174,2,0))</f>
        <v>Ranunculus repens</v>
      </c>
      <c r="E30" s="493" t="e">
        <f aca="false">IF(D30="",0,VLOOKUP(D30,D$22:D29,1,0))</f>
        <v>#N/A</v>
      </c>
      <c r="F30" s="494" t="n">
        <f aca="false">IF(AND(OR(A30="",A30="!!!!!!"),B30="",C30=""),"",IF(OR(AND(B30="",C30=""),ISERROR(C30+B30)),"!!!",($B30*$B$7+$C30*$C$7)/100))</f>
        <v>0.0061</v>
      </c>
      <c r="G30" s="495" t="str">
        <f aca="false">IF(A30="","",IF(ISERROR(VLOOKUP($A30,'liste reference'!$A$6:$Q$1174,9,0)),IF(ISERROR(VLOOKUP($A30,'liste reference'!$B$6:$Q$1174,8,0)),"    -",VLOOKUP($A30,'liste reference'!$B$6:$Q$1174,8,0)),VLOOKUP($A30,'liste reference'!$A$6:$Q$1174,9,0)))</f>
        <v>PHx</v>
      </c>
      <c r="H30" s="496" t="n">
        <f aca="false">IF(A30="","x",IF(ISERROR(VLOOKUP($A30,'liste reference'!$A$6:$Q$1174,10,0)),IF(ISERROR(VLOOKUP($A30,'liste reference'!$B$6:$Q$1174,9,0)),"x",VLOOKUP($A30,'liste reference'!$B$6:$Q$1174,9,0)),VLOOKUP($A30,'liste reference'!$A$6:$Q$1174,10,0)))</f>
        <v>10</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Ranunculus repens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1910</v>
      </c>
      <c r="R30" s="484" t="n">
        <f aca="false">IF(ISTEXT(H30),"",(B30*$B$7/100)+(C30*$C$7/100))</f>
        <v>0.0061</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RANREP</v>
      </c>
      <c r="Z30" s="470" t="n">
        <f aca="false">IF(ISERROR(MATCH(A30,'liste reference'!$A$6:$A$1174,0)),IF(ISERROR(MATCH(A30,'liste reference'!$B$6:$B$1174,0)),"",(MATCH(A30,'liste reference'!$B$6:$B$1174,0))),(MATCH(A30,'liste reference'!$A$6:$A$1174,0)))</f>
        <v>1128</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0.0761</v>
      </c>
      <c r="G83" s="424"/>
      <c r="H83" s="424"/>
      <c r="I83" s="424"/>
      <c r="J83" s="424"/>
      <c r="K83" s="424"/>
      <c r="L83" s="424"/>
      <c r="M83" s="485"/>
      <c r="N83" s="485"/>
      <c r="O83" s="485"/>
      <c r="P83" s="485"/>
      <c r="Q83" s="485"/>
      <c r="R83" s="485"/>
      <c r="S83" s="485"/>
      <c r="T83" s="485"/>
      <c r="U83" s="485"/>
      <c r="V83" s="485" t="n">
        <f aca="false">SUM(V23:V82)</f>
        <v>7</v>
      </c>
      <c r="W83" s="485"/>
      <c r="X83" s="523"/>
      <c r="Y83" s="523"/>
      <c r="Z83" s="524"/>
    </row>
    <row r="84" customFormat="false" ht="12.75" hidden="true" customHeight="false" outlineLevel="0" collapsed="false">
      <c r="A84" s="518" t="str">
        <f aca="false">A3</f>
        <v>FRESQUEL</v>
      </c>
      <c r="B84" s="453" t="str">
        <f aca="false">C3</f>
        <v>FRESQUEL A ST-MARTIN-LALANDE 1</v>
      </c>
      <c r="C84" s="525" t="str">
        <f aca="false">A4</f>
        <v>(Date)</v>
      </c>
      <c r="D84" s="526" t="n">
        <f aca="false">IF(OR(ISERROR(SUM($U$23:$U$82)/SUM($V$23:$V$82)),F7&lt;&gt;100),-1,SUM($U$23:$U$82)/SUM($V$23:$V$82))</f>
        <v>10.1428571428571</v>
      </c>
      <c r="E84" s="527" t="n">
        <f aca="false">O13</f>
        <v>8</v>
      </c>
      <c r="F84" s="453" t="n">
        <f aca="false">O14</f>
        <v>4</v>
      </c>
      <c r="G84" s="453" t="n">
        <f aca="false">O15</f>
        <v>1</v>
      </c>
      <c r="H84" s="453" t="n">
        <f aca="false">O16</f>
        <v>3</v>
      </c>
      <c r="I84" s="453" t="n">
        <f aca="false">O17</f>
        <v>0</v>
      </c>
      <c r="J84" s="528" t="n">
        <f aca="false">O8</f>
        <v>10.25</v>
      </c>
      <c r="K84" s="529" t="n">
        <f aca="false">O9</f>
        <v>3.11247489949718</v>
      </c>
      <c r="L84" s="530" t="n">
        <f aca="false">O10</f>
        <v>5</v>
      </c>
      <c r="M84" s="530" t="n">
        <f aca="false">O11</f>
        <v>13</v>
      </c>
      <c r="N84" s="529" t="n">
        <f aca="false">P8</f>
        <v>1.75</v>
      </c>
      <c r="O84" s="529" t="n">
        <f aca="false">P9</f>
        <v>0.433012701892219</v>
      </c>
      <c r="P84" s="530" t="n">
        <f aca="false">P10</f>
        <v>1</v>
      </c>
      <c r="Q84" s="530" t="n">
        <f aca="false">P11</f>
        <v>2</v>
      </c>
      <c r="R84" s="530" t="n">
        <f aca="false">F21</f>
        <v>0.0761</v>
      </c>
      <c r="S84" s="530" t="n">
        <f aca="false">L11</f>
        <v>0</v>
      </c>
      <c r="T84" s="530" t="n">
        <f aca="false">L12</f>
        <v>1</v>
      </c>
      <c r="U84" s="530" t="n">
        <f aca="false">L13</f>
        <v>3</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13</v>
      </c>
      <c r="U87" s="281"/>
      <c r="V87" s="281"/>
    </row>
    <row r="88" customFormat="false" ht="12.75" hidden="true" customHeight="false" outlineLevel="0" collapsed="false">
      <c r="C88" s="534"/>
      <c r="D88" s="534"/>
      <c r="E88" s="534"/>
      <c r="R88" s="281" t="s">
        <v>3453</v>
      </c>
      <c r="S88" s="281"/>
      <c r="T88" s="536" t="n">
        <f aca="false">VLOOKUP($T$91,($A$23:$U$82),21,0)</f>
        <v>26</v>
      </c>
      <c r="U88" s="281"/>
      <c r="V88" s="281" t="n">
        <f aca="false">COUNTIF(V23:V82,T89)</f>
        <v>3</v>
      </c>
    </row>
    <row r="89" customFormat="false" ht="12.75" hidden="true" customHeight="false" outlineLevel="0" collapsed="false">
      <c r="C89" s="534"/>
      <c r="D89" s="534"/>
      <c r="E89" s="534"/>
      <c r="R89" s="281" t="s">
        <v>3454</v>
      </c>
      <c r="S89" s="281"/>
      <c r="T89" s="536" t="n">
        <f aca="false">MAX($V$23:$V$82)</f>
        <v>2</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3459</v>
      </c>
      <c r="B1" s="541"/>
      <c r="C1" s="541"/>
      <c r="D1" s="541"/>
      <c r="E1" s="542" t="s">
        <v>3460</v>
      </c>
      <c r="F1" s="543" t="s">
        <v>3461</v>
      </c>
      <c r="G1" s="544"/>
      <c r="H1" s="544"/>
      <c r="I1" s="545"/>
      <c r="J1" s="545"/>
      <c r="K1" s="545"/>
      <c r="L1" s="546"/>
    </row>
    <row r="2" customFormat="false" ht="15" hidden="false" customHeight="false" outlineLevel="0" collapsed="false">
      <c r="A2" s="547" t="s">
        <v>3462</v>
      </c>
      <c r="B2" s="548"/>
      <c r="C2" s="549"/>
      <c r="D2" s="549"/>
      <c r="E2" s="550"/>
      <c r="F2" s="543" t="s">
        <v>3463</v>
      </c>
      <c r="G2" s="544"/>
      <c r="H2" s="544"/>
      <c r="I2" s="545"/>
      <c r="J2" s="545"/>
      <c r="K2" s="545"/>
      <c r="L2" s="546"/>
    </row>
    <row r="3" customFormat="false" ht="15.75" hidden="false" customHeight="false" outlineLevel="0" collapsed="false">
      <c r="A3" s="547" t="s">
        <v>3464</v>
      </c>
      <c r="B3" s="548"/>
      <c r="C3" s="549"/>
      <c r="D3" s="551" t="s">
        <v>3465</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3466</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3467</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3468</v>
      </c>
      <c r="G17" s="570"/>
      <c r="H17" s="571" t="s">
        <v>3469</v>
      </c>
      <c r="I17" s="570"/>
    </row>
    <row r="18" customFormat="false" ht="15" hidden="false" customHeight="false" outlineLevel="0" collapsed="false">
      <c r="A18" s="563"/>
      <c r="B18" s="566" t="s">
        <v>2963</v>
      </c>
      <c r="C18" s="567"/>
      <c r="D18" s="568"/>
      <c r="F18" s="572" t="s">
        <v>3470</v>
      </c>
      <c r="G18" s="573"/>
      <c r="H18" s="572" t="s">
        <v>3470</v>
      </c>
      <c r="I18" s="574"/>
    </row>
    <row r="19" customFormat="false" ht="15" hidden="false" customHeight="false" outlineLevel="0" collapsed="false">
      <c r="A19" s="563"/>
      <c r="B19" s="566" t="s">
        <v>2965</v>
      </c>
      <c r="C19" s="567"/>
      <c r="D19" s="568"/>
      <c r="F19" s="575" t="s">
        <v>3471</v>
      </c>
      <c r="G19" s="8"/>
      <c r="H19" s="575" t="s">
        <v>3471</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3472</v>
      </c>
      <c r="G21" s="8"/>
      <c r="H21" s="575" t="s">
        <v>3472</v>
      </c>
      <c r="I21" s="576"/>
    </row>
    <row r="22" customFormat="false" ht="15" hidden="false" customHeight="false" outlineLevel="0" collapsed="false">
      <c r="A22" s="563"/>
      <c r="B22" s="566" t="s">
        <v>2971</v>
      </c>
      <c r="C22" s="567"/>
      <c r="D22" s="568"/>
      <c r="F22" s="575" t="s">
        <v>3473</v>
      </c>
      <c r="G22" s="8"/>
      <c r="H22" s="575" t="s">
        <v>3473</v>
      </c>
      <c r="I22" s="576"/>
    </row>
    <row r="23" customFormat="false" ht="15" hidden="false" customHeight="false" outlineLevel="0" collapsed="false">
      <c r="A23" s="563"/>
      <c r="B23" s="566" t="s">
        <v>1933</v>
      </c>
      <c r="C23" s="567"/>
      <c r="D23" s="568"/>
      <c r="F23" s="575" t="s">
        <v>3474</v>
      </c>
      <c r="G23" s="8"/>
      <c r="H23" s="575" t="s">
        <v>3474</v>
      </c>
      <c r="I23" s="576"/>
    </row>
    <row r="24" customFormat="false" ht="15" hidden="false" customHeight="false" outlineLevel="0" collapsed="false">
      <c r="A24" s="563"/>
      <c r="B24" s="566" t="s">
        <v>2973</v>
      </c>
      <c r="C24" s="567"/>
      <c r="D24" s="568"/>
      <c r="F24" s="575" t="s">
        <v>3475</v>
      </c>
      <c r="G24" s="8"/>
      <c r="H24" s="575" t="s">
        <v>3475</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3476</v>
      </c>
      <c r="G26" s="8"/>
      <c r="H26" s="575" t="s">
        <v>3476</v>
      </c>
      <c r="I26" s="576"/>
    </row>
    <row r="27" customFormat="false" ht="15" hidden="false" customHeight="false" outlineLevel="0" collapsed="false">
      <c r="A27" s="563"/>
      <c r="B27" s="566" t="s">
        <v>1329</v>
      </c>
      <c r="C27" s="567"/>
      <c r="D27" s="568"/>
      <c r="F27" s="577" t="s">
        <v>3477</v>
      </c>
      <c r="G27" s="578"/>
      <c r="H27" s="577" t="s">
        <v>3477</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3478</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3479</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3480</v>
      </c>
    </row>
    <row r="39" customFormat="false" ht="15" hidden="false" customHeight="false" outlineLevel="0" collapsed="false">
      <c r="A39" s="563"/>
      <c r="B39" s="566" t="s">
        <v>2983</v>
      </c>
      <c r="C39" s="567"/>
      <c r="D39" s="568"/>
      <c r="F39" s="583" t="s">
        <v>3481</v>
      </c>
    </row>
    <row r="40" customFormat="false" ht="15" hidden="false" customHeight="false" outlineLevel="0" collapsed="false">
      <c r="A40" s="563"/>
      <c r="B40" s="566" t="s">
        <v>624</v>
      </c>
      <c r="C40" s="567"/>
      <c r="D40" s="568"/>
      <c r="F40" s="583" t="s">
        <v>3482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3483</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3484</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3485</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3486</v>
      </c>
    </row>
    <row r="1188" customFormat="false" ht="15" hidden="false" customHeight="false" outlineLevel="0" collapsed="false">
      <c r="A1188" s="563"/>
      <c r="B1188" s="566" t="s">
        <v>3487</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3488</v>
      </c>
    </row>
    <row r="1229" customFormat="false" ht="15" hidden="false" customHeight="false" outlineLevel="0" collapsed="false">
      <c r="A1229" s="563"/>
      <c r="B1229" s="566" t="s">
        <v>3489</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2017-11-28T15:30:04Z</cp:lastPrinted>
  <dcterms:modified xsi:type="dcterms:W3CDTF">2017-11-28T16:11:04Z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