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vmlDrawing2.vml" ContentType="application/vnd.openxmlformats-officedocument.vmlDrawing"/>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5.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accueil" sheetId="1" state="hidden" r:id="rId3"/>
    <sheet name="liste reference" sheetId="2" state="hidden" r:id="rId4"/>
    <sheet name="Récap." sheetId="3" state="hidden" r:id="rId5"/>
    <sheet name="Macro1" sheetId="4" state="hidden" r:id="rId6"/>
    <sheet name="Caramy à Vins sur Caramy" sheetId="5" state="visible" r:id="rId7"/>
    <sheet name="notice" sheetId="6" state="hidden" r:id="rId8"/>
    <sheet name="modele" sheetId="7" state="hidden" r:id="rId9"/>
    <sheet name="liste codes réf" sheetId="8" state="hidden" r:id="rId10"/>
  </sheets>
  <definedNames>
    <definedName function="false" hidden="false" localSheetId="4" name="_xlnm.Print_Area" vbProcedure="false">'Caramy à Vins sur Caramy'!$A$1:$O$82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5"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Excel_BuiltIn__FilterDatabase" vbProcedure="false">'Caramy à Vins sur Caramy'!$A$23:$J$84</definedName>
    <definedName function="false" hidden="false" localSheetId="5" name="Cf_" vbProcedure="false">#REF!</definedName>
    <definedName function="false" hidden="false" localSheetId="5" name="noms_taxons" vbProcedure="false">#REF!</definedName>
    <definedName function="false" hidden="false" localSheetId="5" name="type_courant" vbProcedure="false">#REF!</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<sst xmlns="http://schemas.openxmlformats.org/spreadsheetml/2006/main" count="7342" uniqueCount="2728">
  <si>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</si>
  <si>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</si>
  <si>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</si>
  <si>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</si>
  <si>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</si>
  <si>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</si>
  <si>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</si>
  <si>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</si>
  <si>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</si>
  <si>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</si>
  <si>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</si>
  <si>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</si>
  <si>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</si>
  <si>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</si>
  <si>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</si>
  <si>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</si>
  <si>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</si>
  <si>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</si>
  <si>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</si>
  <si>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</si>
  <si>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</si>
  <si>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</si>
  <si>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</si>
  <si>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</si>
  <si>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</si>
  <si>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</si>
  <si>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</si>
  <si>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</si>
  <si>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</si>
  <si>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</si>
  <si>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</si>
  <si>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</si>
  <si>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</si>
  <si>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</si>
  <si>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</si>
  <si>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</si>
  <si>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</si>
  <si>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</si>
  <si>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</si>
  <si>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</si>
  <si>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</si>
  <si>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</si>
  <si>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</si>
  <si>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</si>
  <si>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</si>
  <si>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</si>
  <si>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</si>
  <si>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</si>
  <si>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</si>
  <si>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</si>
  <si>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</si>
  <si>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</si>
  <si>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</si>
  <si>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</si>
  <si>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</si>
  <si>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</si>
  <si>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</si>
  <si>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</si>
  <si>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</si>
  <si>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</si>
  <si>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</si>
  <si>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</si>
  <si>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</si>
  <si>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</si>
  <si>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</si>
  <si>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</si>
  <si>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</si>
  <si>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</si>
  <si>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</si>
  <si>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</si>
  <si>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</si>
  <si>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</si>
  <si>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</si>
  <si>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</si>
  <si>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</si>
  <si>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</si>
  <si>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</si>
  <si>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</si>
  <si>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</si>
  <si>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</si>
  <si>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</si>
  <si>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</si>
  <si>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</si>
  <si>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</si>
  <si>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</si>
  <si>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</si>
  <si>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</si>
  <si>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</si>
  <si>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</si>
  <si>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</si>
  <si>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</si>
  <si>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</si>
  <si>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</si>
  <si>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</si>
  <si>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</si>
  <si>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</si>
  <si>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</si>
  <si>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</si>
  <si>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</si>
  <si>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</si>
  <si>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</si>
  <si>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</si>
  <si>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</si>
  <si>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</si>
  <si>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</si>
  <si>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</si>
  <si>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</si>
  <si>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</si>
  <si>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</si>
  <si>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</si>
  <si>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</si>
  <si>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</si>
  <si>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</si>
  <si>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</si>
  <si>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</si>
  <si>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</si>
  <si>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</si>
  <si>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</si>
  <si>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</si>
  <si>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</si>
  <si>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</si>
  <si>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</si>
  <si>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</si>
  <si>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</si>
  <si>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</si>
  <si>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</si>
  <si>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</si>
  <si>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</si>
  <si>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</si>
  <si>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</si>
  <si>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</si>
  <si>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</si>
  <si>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</si>
  <si>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</si>
  <si>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</si>
  <si>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</si>
  <si>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</si>
  <si>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</si>
  <si>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</si>
  <si>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</si>
  <si>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</si>
  <si>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</si>
  <si>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</si>
  <si>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</si>
  <si>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</si>
  <si>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</si>
  <si>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</si>
  <si>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</si>
  <si>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</si>
  <si>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</si>
  <si>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</si>
  <si>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</si>
  <si>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</si>
  <si>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</si>
  <si>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</si>
  <si>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</si>
  <si>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</si>
  <si>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</si>
  <si>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</si>
  <si>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</si>
  <si>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</si>
  <si>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</si>
  <si>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</si>
  <si>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</si>
  <si>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</si>
  <si>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</si>
  <si>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</si>
  <si>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</si>
  <si>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</si>
  <si>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</si>
  <si>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</si>
  <si>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</si>
  <si>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</si>
  <si>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</si>
  <si>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</si>
  <si>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</si>
  <si>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</si>
  <si>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</si>
  <si>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</si>
  <si>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</si>
  <si>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</si>
  <si>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</si>
  <si>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</si>
  <si>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</si>
  <si>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</si>
  <si>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</si>
  <si>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</si>
  <si>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</si>
  <si>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</si>
  <si>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</si>
  <si>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</si>
  <si>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</si>
  <si>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</si>
  <si>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</si>
  <si>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</si>
  <si>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</si>
  <si>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</si>
  <si>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</si>
  <si>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</si>
  <si>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</si>
  <si>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</si>
  <si>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</si>
  <si>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</si>
  <si>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</si>
  <si>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</si>
  <si>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</si>
  <si>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</si>
  <si>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</si>
  <si>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</si>
  <si>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</si>
  <si>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</si>
  <si>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</si>
  <si>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</si>
  <si>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</si>
  <si>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</si>
  <si>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</si>
  <si>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</si>
  <si>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</si>
  <si>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</si>
  <si>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</si>
  <si>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</si>
  <si>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</si>
  <si>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</si>
  <si>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</si>
  <si>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</si>
  <si>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</si>
  <si>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</si>
  <si>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</si>
  <si>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</si>
  <si>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</si>
  <si>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</si>
  <si>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</si>
  <si>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</si>
  <si>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</si>
  <si>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</si>
  <si>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</si>
  <si>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</si>
  <si>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</si>
  <si>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</si>
  <si>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</si>
  <si>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</si>
  <si>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</si>
  <si>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</si>
  <si>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</si>
  <si>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</si>
  <si>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</si>
  <si>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</si>
  <si>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</si>
  <si>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</si>
  <si>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</si>
  <si>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</si>
  <si>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</si>
  <si>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</si>
  <si>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</si>
  <si>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</si>
  <si>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</si>
  <si>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</si>
  <si>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</si>
  <si>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</si>
  <si>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</si>
  <si>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</si>
  <si>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</si>
  <si>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</si>
  <si>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</si>
  <si>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</si>
  <si>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</si>
  <si>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</si>
  <si>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</si>
  <si>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</si>
  <si>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</si>
  <si>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</si>
  <si>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</si>
  <si>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</si>
  <si>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</si>
  <si>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</si>
  <si>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</si>
  <si>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</si>
  <si>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</si>
  <si>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</si>
  <si>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</si>
  <si>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</si>
  <si>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</si>
  <si>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</si>
  <si>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</si>
  <si>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</si>
  <si>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</si>
  <si>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</si>
  <si>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</si>
  <si>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</si>
  <si>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</si>
  <si>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</si>
  <si>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</si>
  <si>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</si>
  <si>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</si>
  <si>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</si>
  <si>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</si>
  <si>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</si>
  <si>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</si>
  <si>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</si>
  <si>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</si>
  <si>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</si>
  <si>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</si>
  <si>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</si>
  <si>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</si>
  <si>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</si>
  <si>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</si>
  <si>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</si>
  <si>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</si>
  <si>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</si>
  <si>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</si>
  <si>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</si>
  <si>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</si>
  <si>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</si>
  <si>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</si>
  <si>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</si>
  <si>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</si>
  <si>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</si>
  <si>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</si>
  <si>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</si>
  <si>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</si>
  <si>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</si>
  <si>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</si>
  <si>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</si>
  <si>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</si>
  <si>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</si>
  <si>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</si>
  <si>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</si>
  <si>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</si>
  <si>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</si>
  <si>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</si>
  <si>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</si>
  <si>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</si>
  <si>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</si>
  <si>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</si>
  <si>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</si>
  <si>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</si>
  <si>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</si>
  <si>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</si>
  <si>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</si>
  <si>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</si>
  <si>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</si>
  <si>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</si>
  <si>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</si>
  <si>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</si>
  <si>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</si>
  <si>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</si>
  <si>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</si>
  <si>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</si>
  <si>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</si>
  <si>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</si>
  <si>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</si>
  <si>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</si>
  <si>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</si>
  <si>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</si>
  <si>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</si>
  <si>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</si>
  <si>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</si>
  <si>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</si>
  <si>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</si>
  <si>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</si>
  <si>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</si>
  <si>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</si>
  <si>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</si>
  <si>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</si>
  <si>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</si>
  <si>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</si>
  <si>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</si>
  <si>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</si>
  <si>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</si>
  <si>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</si>
  <si>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</si>
  <si>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</si>
  <si>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</si>
  <si>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</si>
  <si>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</si>
  <si>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</si>
  <si>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</si>
  <si>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</si>
  <si>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</si>
  <si>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</si>
  <si>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</si>
  <si>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</si>
  <si>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</si>
  <si>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</si>
  <si>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</si>
  <si>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</si>
  <si>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</si>
  <si>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</si>
  <si>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</si>
  <si>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</si>
  <si>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</si>
  <si>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</si>
  <si>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</si>
  <si>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</si>
  <si>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</si>
  <si>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</si>
  <si>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</si>
  <si>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</si>
  <si>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</si>
  <si>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</si>
  <si>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</si>
  <si>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</si>
  <si>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</si>
  <si>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</si>
  <si>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</si>
  <si>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</si>
  <si>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</si>
  <si>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</si>
  <si>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</si>
  <si>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</si>
  <si>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</si>
  <si>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</si>
  <si>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</si>
  <si>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</si>
  <si>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</si>
  <si>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</si>
  <si>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</si>
  <si>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</si>
  <si>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</si>
  <si>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</si>
  <si>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</si>
  <si>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</si>
  <si>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</si>
  <si>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</si>
  <si>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</si>
  <si>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</si>
  <si>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</si>
  <si>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</si>
  <si>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</si>
  <si>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</si>
  <si>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</si>
  <si>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</si>
  <si>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</si>
  <si>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</si>
  <si>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</si>
  <si>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</si>
  <si>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</si>
  <si>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</si>
  <si>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</si>
  <si>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</si>
  <si>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</si>
  <si>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</si>
  <si>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</si>
  <si>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</si>
  <si>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</si>
  <si>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</si>
  <si>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</si>
  <si>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</si>
  <si>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</si>
  <si>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</si>
  <si>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</si>
  <si>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</si>
  <si>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</si>
  <si>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</si>
  <si>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</si>
  <si>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</si>
  <si>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</si>
  <si>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</si>
  <si>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</si>
  <si>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</si>
  <si>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</si>
  <si>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</si>
  <si>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</si>
  <si>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</si>
  <si>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</si>
  <si>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</si>
  <si>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</si>
  <si>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</si>
  <si>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</si>
  <si>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</si>
  <si>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</si>
  <si>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</si>
  <si>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</si>
  <si>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</si>
  <si>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</si>
  <si>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</si>
  <si>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</si>
  <si>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</si>
  <si>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</si>
  <si>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</si>
  <si>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</si>
  <si>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</si>
  <si>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</si>
  <si>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</si>
  <si>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</si>
  <si>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</si>
  <si>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</si>
  <si>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</si>
  <si>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</si>
  <si>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</si>
  <si>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</si>
  <si>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</si>
  <si>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</si>
  <si>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</si>
  <si>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</si>
  <si>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</si>
  <si>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</si>
  <si>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</si>
  <si>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</si>
  <si>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</si>
  <si>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</si>
  <si>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</si>
  <si>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</si>
  <si>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</si>
  <si>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</si>
  <si>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</si>
  <si>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</si>
  <si>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</si>
  <si>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</si>
  <si>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</si>
  <si>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</si>
  <si>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</si>
  <si>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</si>
  <si>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</si>
  <si>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</si>
  <si>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</si>
  <si>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</si>
  <si>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</si>
  <si>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</si>
  <si>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</si>
  <si>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</si>
  <si>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</si>
  <si>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</si>
  <si>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</si>
  <si>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</si>
  <si>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</si>
  <si>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</si>
  <si>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</si>
  <si>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</si>
  <si>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</si>
  <si>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</si>
  <si>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</si>
  <si>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</si>
  <si>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</si>
  <si>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</si>
  <si>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</si>
  <si>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</si>
  <si>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</si>
  <si>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</si>
  <si>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</si>
  <si>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</si>
  <si>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</si>
  <si>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</si>
  <si>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</si>
  <si>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</si>
  <si>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</si>
  <si>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</si>
  <si>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</si>
  <si>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</si>
  <si>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</si>
  <si>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</si>
  <si>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</si>
  <si>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</si>
  <si>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</si>
  <si>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</si>
  <si>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</si>
  <si>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</si>
  <si>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</si>
  <si>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</si>
  <si>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</si>
  <si>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</si>
  <si>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</si>
  <si>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</si>
  <si>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</si>
  <si>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</si>
  <si>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</si>
  <si>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</si>
  <si>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</si>
  <si>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</si>
  <si>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</si>
  <si>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</si>
  <si>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</si>
  <si>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</si>
  <si>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</si>
  <si>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</si>
  <si>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</si>
  <si>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</si>
  <si>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</si>
  <si>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</si>
  <si>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</si>
  <si>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</si>
  <si>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</si>
  <si>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</si>
  <si>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</si>
  <si>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</si>
  <si>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</si>
  <si>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</si>
  <si>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</si>
  <si>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</si>
  <si>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</si>
  <si>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</si>
  <si>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</si>
  <si>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</si>
  <si>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</si>
  <si>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</si>
  <si>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</si>
  <si>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</si>
  <si>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</si>
  <si>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</si>
  <si>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</si>
  <si>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</si>
  <si>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</si>
  <si>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</si>
  <si>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</si>
  <si>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</si>
  <si>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</si>
  <si>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</si>
  <si>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</si>
  <si>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</si>
  <si>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</si>
  <si>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</si>
  <si>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</si>
  <si>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</si>
  <si>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</si>
  <si>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</si>
  <si>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</si>
  <si>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</si>
  <si>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</si>
  <si>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</si>
  <si>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</si>
  <si>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</si>
  <si>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</si>
  <si>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</si>
  <si>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</si>
  <si>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</si>
  <si>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</si>
  <si>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</si>
  <si>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</si>
  <si>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</si>
  <si>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</si>
  <si>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</si>
  <si>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</si>
  <si>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</si>
  <si>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</si>
  <si>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</si>
  <si>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</si>
  <si>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</si>
  <si>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</si>
  <si>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</si>
  <si>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</si>
  <si>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</si>
  <si>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</si>
  <si>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</si>
  <si>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</si>
  <si>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</si>
  <si>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</si>
  <si>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</si>
  <si>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</si>
  <si>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</si>
  <si>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</si>
  <si>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</si>
  <si>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</si>
  <si>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</si>
  <si>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</si>
  <si>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</si>
  <si>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</si>
  <si>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</si>
  <si>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</si>
  <si>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</si>
  <si>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</si>
  <si>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</si>
  <si>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</si>
  <si>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</si>
  <si>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</si>
  <si>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</si>
  <si>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</si>
  <si>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</si>
  <si>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</si>
  <si>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</si>
  <si>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</si>
  <si>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</si>
  <si>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</si>
  <si>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</si>
  <si>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</si>
  <si>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</si>
  <si>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</si>
  <si>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</si>
  <si>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</si>
  <si>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</si>
  <si>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</si>
  <si>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</si>
  <si>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</si>
  <si>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</si>
  <si>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</si>
  <si>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</si>
  <si>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</si>
  <si>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</si>
  <si>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</si>
  <si>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</si>
  <si>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</si>
  <si>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</si>
  <si>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</si>
  <si>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</si>
  <si>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</si>
  <si>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</si>
  <si>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</si>
  <si>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</si>
  <si>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</si>
  <si>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</si>
  <si>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</si>
  <si>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</si>
  <si>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</si>
  <si>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</si>
  <si>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</si>
  <si>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</si>
  <si>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</si>
  <si>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</si>
  <si>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</si>
  <si>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</si>
  <si>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</si>
  <si>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</si>
  <si>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</si>
  <si>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</si>
  <si>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</si>
  <si>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</si>
  <si>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</si>
  <si>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</si>
  <si>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</si>
  <si>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</si>
  <si>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</si>
  <si>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</si>
  <si>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</si>
  <si>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</si>
  <si>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</si>
  <si>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</si>
  <si>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</si>
  <si>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</si>
  <si>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</si>
  <si>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</si>
  <si>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</si>
  <si>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</si>
  <si>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</si>
  <si>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</si>
  <si>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</si>
  <si>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</si>
  <si>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</si>
  <si>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</si>
  <si>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</si>
  <si>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</si>
  <si>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</si>
  <si>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</si>
  <si>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</si>
  <si>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</si>
  <si>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</si>
  <si>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</si>
  <si>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</si>
  <si>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</si>
  <si>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</si>
  <si>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</si>
  <si>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</si>
  <si>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</si>
  <si>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</si>
  <si>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</si>
  <si>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</si>
  <si>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</si>
  <si>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</si>
  <si>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</si>
  <si>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</si>
  <si>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</si>
  <si>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</si>
  <si>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</si>
  <si>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</si>
  <si>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</si>
  <si>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</si>
  <si>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</si>
  <si>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</si>
  <si>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</si>
  <si>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</si>
  <si>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</si>
  <si>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</si>
  <si>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</si>
  <si>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</si>
  <si>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</si>
  <si>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</si>
  <si>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</si>
  <si>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</si>
  <si>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</si>
  <si>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</si>
  <si>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</si>
  <si>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</si>
  <si>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</si>
  <si>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</si>
  <si>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</si>
  <si>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</si>
  <si>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</si>
  <si>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</si>
  <si>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</si>
  <si>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</si>
  <si>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</si>
  <si>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</si>
  <si>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</si>
  <si>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</si>
  <si>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</si>
  <si>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</si>
  <si>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</si>
  <si>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</si>
  <si>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</si>
  <si>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</si>
  <si>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</si>
  <si>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</si>
  <si>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</si>
  <si>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</si>
  <si>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</si>
  <si>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</si>
  <si>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</si>
  <si>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</si>
  <si>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</si>
  <si>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</si>
  <si>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</si>
  <si>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</si>
  <si>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</si>
  <si>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</si>
  <si>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</si>
  <si>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</si>
  <si>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</si>
  <si>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</si>
  <si>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</si>
  <si>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</si>
  <si>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</si>
  <si>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</si>
  <si>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</si>
  <si>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</si>
  <si>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</si>
  <si>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</si>
  <si>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</si>
  <si>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</si>
  <si>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</si>
  <si>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</si>
  <si>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</si>
  <si>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</si>
  <si>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</si>
  <si>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</si>
  <si>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</si>
  <si>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</si>
  <si>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</si>
  <si>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</si>
  <si>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</si>
  <si>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</si>
  <si>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</si>
  <si>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</si>
  <si>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</si>
  <si>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</si>
  <si>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</si>
  <si>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</si>
  <si>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</si>
  <si>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</si>
  <si>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</si>
  <si>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</si>
  <si>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</si>
  <si>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</si>
  <si>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</si>
  <si>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</si>
  <si>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</si>
  <si>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</si>
  <si>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</si>
  <si>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</si>
  <si>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</si>
  <si>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</si>
  <si>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</si>
  <si>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</si>
  <si>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</si>
  <si>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</si>
  <si>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</si>
  <si>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</si>
  <si>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</si>
  <si>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</si>
  <si>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</si>
  <si>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</si>
  <si>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</si>
  <si>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</si>
  <si>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</si>
  <si>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</si>
  <si>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</si>
  <si>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</si>
  <si>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</si>
  <si>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</si>
  <si>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</si>
  <si>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</si>
  <si>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</si>
  <si>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</si>
  <si>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</si>
  <si>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</si>
  <si>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</si>
  <si>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</si>
  <si>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</si>
  <si>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</si>
  <si>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</si>
  <si>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</si>
  <si>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</si>
  <si>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</si>
  <si>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</si>
  <si>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</si>
  <si>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</si>
  <si>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</si>
  <si>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</si>
  <si>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</si>
  <si>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</si>
  <si>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</si>
  <si>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</si>
  <si>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</si>
  <si>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</si>
  <si>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</si>
  <si>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</si>
  <si>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</si>
  <si>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</si>
  <si>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</si>
  <si>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</si>
  <si>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</si>
  <si>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</si>
  <si>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</si>
  <si>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</si>
  <si>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</si>
  <si>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</si>
  <si>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</si>
  <si>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</si>
  <si>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</si>
  <si>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</si>
  <si>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</si>
  <si>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</si>
  <si>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</si>
  <si>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</si>
  <si>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</si>
  <si>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</si>
  <si>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</si>
  <si>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</si>
  <si>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</si>
  <si>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</si>
  <si>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</si>
  <si>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</si>
  <si>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</si>
  <si>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</si>
  <si>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</si>
  <si>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</si>
  <si>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</si>
  <si>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</si>
  <si>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</si>
  <si>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</si>
  <si>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</si>
  <si>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</si>
  <si>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</si>
  <si>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</si>
  <si>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</si>
  <si>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</si>
  <si>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</si>
  <si>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</si>
  <si>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</si>
  <si>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</si>
  <si>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</si>
  <si>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</si>
  <si>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</si>
  <si>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</si>
  <si>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</si>
  <si>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</si>
  <si>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</si>
  <si>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</si>
  <si>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</si>
  <si>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</si>
  <si>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</si>
  <si>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</si>
  <si>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</si>
  <si>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</si>
  <si>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</si>
  <si>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</si>
  <si>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</si>
  <si>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</si>
  <si>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</si>
  <si>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</si>
  <si>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</si>
  <si>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</si>
  <si>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</si>
  <si>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</si>
  <si>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</si>
  <si>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</si>
  <si>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</si>
  <si>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</si>
  <si>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</si>
  <si>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</si>
  <si>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</si>
  <si>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</si>
  <si>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</si>
  <si>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</si>
  <si>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</si>
  <si>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</si>
  <si>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</si>
  <si>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</si>
  <si>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</si>
  <si>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</si>
  <si>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</si>
  <si>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</si>
  <si>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</si>
  <si>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</si>
  <si>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</si>
  <si>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</si>
  <si>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</si>
  <si>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</si>
  <si>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</si>
  <si>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</si>
  <si>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</si>
  <si>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</si>
  <si>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</si>
  <si>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</si>
  <si>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</si>
  <si>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</si>
  <si>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</si>
  <si>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</si>
  <si>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</si>
  <si>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</si>
  <si>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</si>
  <si>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</si>
  <si>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</si>
  <si>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</si>
  <si>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</si>
  <si>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</si>
  <si>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</si>
  <si>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</si>
  <si>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</si>
  <si>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</si>
  <si>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</si>
  <si>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</si>
  <si>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</si>
  <si>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</si>
  <si>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</si>
  <si>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</si>
  <si>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</si>
  <si>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</si>
  <si>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</si>
  <si>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</si>
  <si>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</si>
  <si>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</si>
  <si>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</si>
  <si>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</si>
  <si>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</si>
  <si>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</si>
  <si>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</si>
  <si>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</si>
  <si>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</si>
  <si>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</si>
  <si>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</si>
  <si>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</si>
  <si>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</si>
  <si>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</si>
  <si>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</si>
  <si>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</si>
  <si>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</si>
  <si>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</si>
  <si>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</si>
  <si>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</si>
  <si>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</si>
  <si>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</si>
  <si>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</si>
  <si>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</si>
  <si>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</si>
  <si>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</si>
  <si>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</si>
  <si>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</si>
  <si>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</si>
  <si>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</si>
  <si>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</si>
  <si>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</si>
  <si>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</si>
  <si>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</si>
  <si>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</si>
  <si>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</si>
  <si>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</si>
  <si>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</si>
  <si>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</si>
  <si>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</si>
  <si>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</si>
  <si>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</si>
  <si>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</si>
  <si>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</si>
  <si>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</si>
  <si>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</si>
  <si>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</si>
  <si>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</si>
  <si>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</si>
  <si>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</si>
  <si>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</si>
  <si>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</si>
  <si>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</si>
  <si>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</si>
  <si>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</si>
  <si>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</si>
  <si>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</si>
  <si>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</si>
  <si>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</si>
  <si>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</si>
  <si>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</si>
  <si>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</si>
  <si>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</si>
  <si>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</si>
  <si>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</si>
  <si>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</si>
  <si>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</si>
  <si>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</si>
  <si>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</si>
  <si>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</si>
  <si>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</si>
  <si>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</si>
  <si>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</si>
  <si>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</si>
  <si>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</si>
  <si>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</si>
  <si>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</si>
  <si>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</si>
  <si>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</si>
  <si>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</si>
  <si>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</si>
  <si>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</si>
  <si>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</si>
  <si>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</si>
  <si>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</si>
  <si>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</si>
  <si>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</si>
  <si>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</si>
  <si>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</si>
  <si>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</si>
  <si>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</si>
  <si>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</si>
  <si>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</si>
  <si>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</si>
  <si>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</si>
  <si>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</si>
  <si>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</si>
  <si>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</si>
  <si>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</si>
  <si>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</si>
  <si>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</si>
  <si>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</si>
  <si>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</si>
  <si>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</si>
  <si>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</si>
  <si>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</si>
  <si>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</si>
  <si>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</si>
  <si>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</si>
  <si>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</si>
  <si>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</si>
  <si>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</si>
  <si>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</si>
  <si>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</si>
  <si>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</si>
  <si>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</si>
  <si>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</si>
  <si>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</si>
  <si>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</si>
  <si>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</si>
  <si>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</si>
  <si>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</si>
  <si>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</si>
  <si>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</si>
  <si>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</si>
  <si>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</si>
  <si>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</si>
  <si>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</si>
  <si>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</si>
  <si>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</si>
  <si>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</si>
  <si>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</si>
  <si>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</si>
  <si>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</si>
  <si>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</si>
  <si>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</si>
  <si>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</si>
  <si>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</si>
  <si>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</si>
  <si>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</si>
  <si>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</si>
  <si>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</si>
  <si>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</si>
  <si>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</si>
  <si>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</si>
  <si>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</si>
  <si>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</si>
  <si>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</si>
  <si>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</si>
  <si>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</si>
  <si>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</si>
  <si>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</si>
  <si>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</si>
  <si>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</si>
  <si>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</si>
  <si>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</si>
  <si>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</si>
  <si>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</si>
  <si>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</si>
  <si>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</si>
  <si>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</si>
  <si>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</si>
  <si>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</si>
  <si>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</si>
  <si>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</si>
  <si>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</si>
  <si>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</si>
  <si>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</si>
  <si>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</si>
  <si>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</si>
  <si>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</si>
  <si>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</si>
  <si>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</si>
  <si>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</si>
  <si>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</si>
  <si>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</si>
  <si>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</si>
  <si>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</si>
  <si>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</si>
  <si>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</si>
  <si>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</si>
  <si>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</si>
  <si>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</si>
  <si>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</si>
  <si>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</si>
  <si>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</si>
  <si>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</si>
  <si>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</si>
  <si>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</si>
  <si>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</si>
  <si>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</si>
  <si>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</si>
  <si>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</si>
  <si>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</si>
  <si>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</si>
  <si>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</si>
  <si>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</si>
  <si>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</si>
  <si>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</si>
  <si>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</si>
  <si>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</si>
  <si>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</si>
  <si>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</si>
  <si>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</si>
  <si>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</si>
  <si>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</si>
  <si>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</si>
  <si>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</si>
  <si>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</si>
  <si>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</si>
  <si>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</si>
  <si>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</si>
  <si>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</si>
  <si>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</si>
  <si>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</si>
  <si>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</si>
  <si>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</si>
  <si>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</si>
  <si>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</si>
  <si>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</si>
  <si>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</si>
  <si>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</si>
  <si>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</si>
  <si>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</si>
  <si>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</si>
  <si>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</si>
  <si>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</si>
  <si>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</si>
  <si>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</si>
  <si>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</si>
  <si>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</si>
  <si>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</si>
  <si>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</si>
  <si>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</si>
  <si>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</si>
  <si>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</si>
  <si>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</si>
  <si>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</si>
  <si>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</si>
  <si>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</si>
  <si>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</si>
  <si>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</si>
  <si>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</si>
  <si>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</si>
  <si>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</si>
  <si>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</si>
  <si>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</si>
  <si>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</si>
  <si>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</si>
  <si>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</si>
  <si>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</si>
  <si>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</si>
  <si>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</si>
  <si>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</si>
  <si>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</si>
  <si>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</si>
  <si>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</si>
  <si>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</si>
  <si>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</si>
  <si>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</si>
  <si>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</si>
  <si>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</si>
  <si>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</si>
  <si>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</si>
  <si>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</si>
  <si>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</si>
  <si>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</si>
  <si>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</si>
  <si>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</si>
  <si>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</si>
  <si>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</si>
  <si>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</si>
  <si>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</si>
  <si>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</si>
  <si>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</si>
  <si>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</si>
  <si>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</si>
  <si>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</si>
  <si>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</si>
  <si>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</si>
  <si>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</si>
  <si>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</si>
  <si>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</si>
  <si>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</si>
  <si>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</si>
  <si>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</si>
  <si>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</si>
  <si>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</si>
  <si>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</si>
  <si>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</si>
  <si>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</si>
  <si>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</si>
  <si>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</si>
  <si>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</si>
  <si>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</si>
  <si>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</si>
  <si>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</si>
  <si>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</si>
  <si>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</si>
  <si>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</si>
  <si>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</si>
  <si>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</si>
  <si>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</si>
  <si>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</si>
  <si>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</si>
  <si>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</si>
  <si>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</si>
  <si>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</si>
  <si>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</si>
  <si>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</si>
  <si>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</si>
  <si>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</si>
  <si>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</si>
  <si>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</si>
  <si>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</si>
  <si>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</si>
  <si>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</si>
  <si>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</si>
  <si>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</si>
  <si>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</si>
  <si>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</si>
  <si>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</si>
  <si>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</si>
  <si>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</si>
  <si>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</si>
  <si>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</si>
  <si>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</si>
  <si>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</si>
  <si>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</si>
  <si>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</si>
  <si>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</si>
  <si>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</si>
  <si>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</si>
  <si>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</si>
  <si>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</si>
  <si>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</si>
  <si>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</si>
  <si>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</si>
  <si>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</si>
  <si>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</si>
  <si>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</si>
  <si>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</si>
  <si>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</si>
  <si>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</si>
  <si>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</si>
  <si>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</si>
  <si>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</si>
  <si>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</si>
  <si>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</si>
  <si>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</si>
  <si>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</si>
  <si>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</si>
  <si>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</si>
  <si>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</si>
  <si>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</si>
  <si>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</si>
  <si>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</si>
  <si>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</si>
  <si>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</si>
  <si>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</si>
  <si>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</si>
  <si>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</si>
  <si>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</si>
  <si>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</si>
  <si>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</si>
  <si>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</si>
  <si>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</si>
  <si>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</si>
  <si>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</si>
  <si>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</si>
  <si>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</si>
  <si>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</si>
  <si>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</si>
  <si>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</si>
  <si>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</si>
  <si>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</si>
  <si>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</si>
  <si>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</si>
  <si>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</si>
  <si>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</si>
  <si>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</si>
  <si>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</si>
  <si>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</si>
  <si>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</si>
  <si>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</si>
  <si>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</si>
  <si>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</si>
  <si>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</si>
  <si>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</si>
  <si>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</si>
  <si>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</si>
  <si>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</si>
  <si>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</si>
  <si>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</si>
  <si>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</si>
  <si>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</si>
  <si>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</si>
  <si>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</si>
  <si>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</si>
  <si>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</si>
  <si>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</si>
  <si>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</si>
  <si>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</si>
  <si>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</si>
  <si>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</si>
  <si>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</si>
  <si>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</si>
  <si>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</si>
  <si>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</si>
  <si>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</si>
  <si>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</si>
  <si>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</si>
  <si>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</si>
  <si>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</si>
  <si>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</si>
  <si>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</si>
  <si>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</si>
  <si>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</si>
  <si>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</si>
  <si>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</si>
  <si>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</si>
  <si>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</si>
  <si>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</si>
  <si>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</si>
  <si>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</si>
  <si>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</si>
  <si>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</si>
  <si>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</si>
  <si>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</si>
  <si>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</si>
  <si>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</si>
  <si>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</si>
  <si>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</si>
  <si>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</si>
  <si>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</si>
  <si>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</si>
  <si>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</si>
  <si>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</si>
  <si>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</si>
  <si>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</si>
  <si>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</si>
  <si>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</si>
  <si>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</si>
  <si>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</si>
  <si>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</si>
  <si>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</si>
  <si>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</si>
  <si>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</si>
  <si>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</si>
  <si>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</si>
  <si>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</si>
  <si>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</si>
  <si>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</si>
  <si>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</si>
  <si>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</si>
  <si>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</si>
  <si>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</si>
  <si>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</si>
  <si>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</si>
  <si>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</si>
  <si>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</si>
  <si>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</si>
  <si>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</si>
  <si>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</si>
  <si>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</si>
  <si>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</si>
  <si>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</si>
  <si>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</si>
  <si>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</si>
  <si>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</si>
  <si>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</si>
  <si>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</si>
  <si>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</si>
  <si>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</si>
  <si>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</si>
  <si>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</si>
  <si>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</si>
  <si>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</si>
  <si>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</si>
  <si>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</si>
  <si>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</si>
  <si>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</si>
  <si>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</si>
  <si>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</si>
  <si>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</si>
  <si>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</si>
  <si>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</si>
  <si>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</si>
  <si>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</si>
  <si>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</si>
  <si>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</si>
  <si>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</si>
  <si>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</si>
  <si>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</si>
  <si>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</si>
  <si>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</si>
  <si>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</si>
  <si>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</si>
  <si>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</si>
  <si>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</si>
  <si>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</si>
  <si>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</si>
  <si>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</si>
  <si>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</si>
  <si>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</si>
  <si>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</si>
  <si>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</si>
  <si>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</si>
  <si>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</si>
  <si>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</si>
  <si>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</si>
  <si>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</si>
  <si>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</si>
  <si>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</si>
  <si>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</si>
  <si>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</si>
  <si>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</si>
  <si>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</si>
  <si>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</si>
  <si>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</si>
  <si>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</si>
  <si>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</si>
  <si>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</si>
  <si>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</si>
  <si>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</si>
  <si>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</si>
  <si>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</si>
  <si>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</si>
  <si>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</si>
  <si>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</si>
  <si>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</si>
  <si>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</si>
  <si>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</si>
  <si>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</si>
  <si>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</si>
  <si>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</si>
  <si>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</si>
  <si>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</si>
  <si>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</si>
  <si>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</si>
  <si>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</si>
  <si>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</si>
  <si>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</si>
  <si>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</si>
  <si>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</si>
  <si>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</si>
  <si>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</si>
  <si>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</si>
  <si>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</si>
  <si>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</si>
  <si>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</si>
  <si>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</si>
  <si>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</si>
  <si>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</si>
  <si>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</si>
  <si>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</si>
  <si>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</si>
  <si>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</si>
  <si>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</si>
  <si>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</si>
  <si>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</si>
  <si>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</si>
  <si>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</si>
  <si>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</si>
  <si>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</si>
  <si>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</si>
  <si>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</si>
  <si>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</si>
  <si>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</si>
  <si>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</si>
  <si>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</si>
  <si>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</si>
  <si>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</si>
  <si>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</si>
  <si>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</si>
  <si>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</si>
  <si>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</si>
  <si>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</si>
  <si>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</si>
  <si>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</si>
  <si>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</si>
  <si>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</si>
  <si>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</si>
  <si>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</si>
  <si>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</si>
  <si>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</si>
  <si>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</si>
  <si>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</si>
  <si>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</si>
  <si>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</si>
  <si>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</si>
  <si>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</si>
  <si>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</si>
  <si>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</si>
  <si>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</si>
  <si>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</si>
  <si>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</si>
  <si>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</si>
  <si>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</si>
  <si>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</si>
  <si>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</si>
  <si>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</si>
  <si>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</si>
  <si>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</si>
  <si>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</si>
  <si>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</si>
  <si>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</si>
  <si>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</si>
  <si>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</si>
  <si>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</si>
  <si>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</si>
  <si>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</si>
  <si>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</si>
  <si>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</si>
  <si>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</si>
  <si>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</si>
  <si>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</si>
  <si>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</si>
  <si>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</si>
  <si>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</si>
  <si>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</si>
  <si>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</si>
  <si>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</si>
  <si>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</si>
  <si>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</si>
  <si>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</si>
  <si>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</si>
  <si>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</si>
  <si>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</si>
  <si>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</si>
  <si>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</si>
  <si>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</si>
  <si>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</si>
  <si>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</si>
  <si>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</si>
  <si>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</si>
  <si>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</si>
  <si>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</si>
  <si>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</si>
  <si>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</si>
  <si>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</si>
  <si>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</si>
  <si>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</si>
  <si>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</si>
  <si>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</si>
  <si>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</si>
  <si>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</si>
  <si>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</si>
  <si>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</si>
  <si>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</si>
  <si>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</si>
  <si>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</si>
  <si>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</si>
  <si>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</si>
  <si>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</si>
  <si>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</si>
  <si>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</si>
  <si>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</si>
  <si>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</si>
  <si>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</si>
  <si>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</si>
  <si>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</si>
  <si>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</si>
  <si>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</si>
  <si>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</si>
  <si>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</si>
  <si>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</si>
  <si>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</si>
  <si>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</si>
  <si>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</si>
  <si>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</si>
  <si>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</si>
  <si>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</si>
  <si>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</si>
  <si>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</si>
  <si>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</si>
  <si>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</si>
  <si>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</si>
  <si>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</si>
  <si>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</si>
  <si>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</si>
  <si>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</si>
  <si>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</si>
  <si>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</si>
  <si>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</si>
  <si>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</si>
  <si>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</si>
  <si>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</si>
  <si>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</si>
  <si>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</si>
  <si>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</si>
  <si>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</si>
  <si>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</si>
  <si>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</si>
  <si>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</si>
  <si>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</si>
  <si>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</si>
  <si>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</si>
  <si>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</si>
  <si>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</si>
  <si>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</si>
  <si>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</si>
  <si>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</si>
  <si>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</si>
  <si>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</si>
  <si>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</si>
  <si>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</si>
  <si>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</si>
  <si>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</si>
  <si>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</si>
  <si>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</si>
  <si>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</si>
  <si>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</si>
  <si>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</si>
  <si>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</si>
  <si>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</si>
  <si>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</si>
  <si>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</si>
  <si>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</si>
  <si>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</si>
  <si>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</si>
  <si>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</si>
  <si>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</si>
  <si>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</si>
  <si>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</si>
  <si>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</si>
  <si>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</si>
  <si>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</si>
  <si>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</si>
  <si>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</si>
  <si>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</si>
  <si>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</si>
  <si>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</si>
  <si>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</si>
  <si>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</si>
  <si>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</si>
  <si>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</si>
  <si>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</si>
  <si>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</si>
  <si>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</si>
  <si>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</si>
  <si>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</si>
  <si>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</si>
  <si>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</si>
  <si>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</si>
  <si>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</si>
  <si>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</si>
  <si>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</si>
  <si>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</si>
  <si>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</si>
  <si>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</si>
  <si>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</si>
  <si>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</si>
  <si>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</si>
  <si>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</si>
  <si>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</si>
  <si>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</si>
  <si>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</si>
  <si>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</si>
  <si>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</si>
  <si>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</si>
  <si>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</si>
  <si>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</si>
  <si>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</si>
  <si>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</si>
  <si>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</si>
  <si>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</si>
  <si>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</si>
  <si>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</si>
  <si>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</si>
  <si>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</si>
  <si>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</si>
  <si>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</si>
  <si>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</si>
  <si>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</si>
  <si>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</si>
  <si>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</si>
  <si>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</si>
  <si>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</si>
  <si>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</si>
  <si>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</si>
  <si>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</si>
  <si>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</si>
  <si>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</si>
  <si>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</si>
  <si>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</si>
  <si>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</si>
  <si>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</si>
  <si>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</si>
  <si>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</si>
  <si>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</si>
  <si>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</si>
  <si>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</si>
  <si>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</si>
  <si>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</si>
  <si>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</si>
  <si>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</si>
  <si>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</si>
  <si>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</si>
  <si>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</si>
  <si>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</si>
  <si>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</si>
  <si>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</si>
  <si>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</si>
  <si>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</si>
  <si>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</si>
  <si>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</si>
  <si>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</si>
  <si>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</si>
  <si>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</si>
  <si>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</si>
  <si>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</si>
  <si>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</si>
  <si>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</si>
  <si>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</si>
  <si>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</si>
  <si>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</si>
  <si>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</si>
  <si>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</si>
  <si>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</si>
  <si>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</si>
  <si>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</si>
  <si>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</si>
  <si>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</si>
  <si>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</si>
  <si>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</si>
  <si>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</si>
  <si>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</si>
  <si>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</si>
  <si>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</si>
  <si>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</si>
  <si>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</si>
  <si>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</si>
  <si>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</si>
  <si>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</si>
  <si>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</si>
  <si>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</si>
  <si>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</si>
  <si>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</si>
  <si>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</si>
  <si>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</si>
  <si>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</si>
  <si>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</si>
  <si>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</si>
  <si>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</si>
  <si>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</si>
  <si>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</si>
  <si>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</si>
  <si>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</si>
  <si>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</si>
  <si>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</si>
  <si>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</si>
  <si>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</si>
  <si>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</si>
  <si>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</si>
  <si>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</si>
  <si>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</si>
  <si>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</si>
  <si>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</si>
  <si>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</si>
  <si>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</si>
  <si>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</si>
  <si>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</si>
  <si>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</si>
  <si>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</si>
  <si>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</si>
  <si>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</si>
  <si>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</si>
  <si>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</si>
  <si>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</si>
  <si>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</si>
  <si>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</si>
  <si>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</si>
  <si>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</si>
  <si>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</si>
  <si>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</si>
  <si>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</si>
  <si>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</si>
  <si>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</si>
  <si>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</si>
  <si>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</si>
  <si>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</si>
  <si>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</si>
  <si>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</si>
  <si>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</si>
  <si>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</si>
  <si>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</si>
  <si>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</si>
  <si>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</si>
  <si>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</si>
  <si>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</si>
  <si>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</si>
  <si>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</si>
  <si>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</si>
  <si>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</si>
  <si>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</si>
  <si>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</si>
  <si>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</si>
  <si>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</si>
  <si>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</si>
  <si>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</si>
  <si>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</si>
  <si>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</si>
  <si>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</si>
  <si>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</si>
  <si>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</si>
  <si>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</si>
  <si>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</si>
  <si>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</si>
  <si>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</si>
  <si>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</si>
  <si>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</si>
  <si>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</si>
  <si>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</si>
  <si>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</si>
  <si>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</si>
  <si>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</si>
  <si>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</si>
  <si>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</si>
  <si>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</si>
  <si>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</si>
  <si>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</si>
  <si>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</si>
  <si>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</si>
  <si>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</si>
  <si>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</si>
  <si>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</si>
  <si>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</si>
  <si>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</si>
  <si>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</si>
  <si>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</si>
  <si>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</si>
  <si>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</si>
  <si>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</si>
  <si>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</si>
  <si>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</si>
  <si>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</si>
  <si>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</si>
  <si>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</si>
  <si>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</si>
  <si>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</si>
  <si>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</si>
  <si>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</si>
  <si>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</si>
  <si>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</si>
  <si>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</si>
  <si>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</si>
  <si>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</si>
  <si>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</si>
  <si>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</si>
  <si>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</si>
  <si>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</si>
  <si>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</si>
  <si>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</si>
  <si>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</si>
  <si>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</si>
  <si>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</si>
  <si>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</si>
  <si>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</si>
  <si>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</si>
  <si>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</si>
  <si>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</si>
  <si>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</si>
  <si>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</si>
  <si>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</si>
  <si>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</si>
  <si>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</si>
  <si>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</si>
  <si>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</si>
  <si>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</si>
  <si>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</si>
  <si>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</si>
  <si>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</si>
  <si>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</si>
  <si>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</si>
  <si>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</si>
  <si>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</si>
  <si>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</si>
  <si>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</si>
  <si>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</si>
  <si>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</si>
  <si>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</si>
  <si>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</si>
  <si>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</si>
  <si>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</si>
  <si>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</si>
  <si>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</si>
  <si>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</si>
  <si>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</si>
  <si>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</si>
  <si>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</si>
  <si>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</si>
  <si>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</si>
  <si>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</si>
  <si>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</si>
  <si>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</si>
  <si>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</si>
  <si>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</si>
  <si>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</si>
  <si>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</si>
  <si>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</si>
  <si>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</si>
  <si>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</si>
  <si>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</si>
  <si>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</si>
  <si>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</si>
  <si>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</si>
  <si>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</si>
  <si>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</si>
  <si>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</si>
  <si>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</si>
  <si>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</si>
  <si>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</si>
  <si>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</si>
  <si>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</si>
  <si>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</si>
  <si>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</si>
  <si>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</si>
  <si>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</si>
  <si>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</si>
  <si>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</si>
  <si>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</si>
  <si>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</si>
  <si>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</si>
  <si>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</si>
  <si>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</si>
  <si>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</si>
  <si>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</si>
  <si>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</si>
  <si>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</si>
  <si>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</si>
  <si>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</si>
  <si>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</si>
  <si>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</si>
  <si>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</si>
  <si>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</si>
  <si>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</si>
  <si>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</si>
  <si>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</si>
  <si>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</si>
  <si>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</si>
  <si>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</si>
  <si>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</si>
  <si>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</si>
  <si>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</si>
  <si>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</si>
  <si>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</si>
  <si>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</si>
  <si>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</si>
  <si>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</si>
  <si>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</si>
  <si>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</si>
  <si>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</si>
  <si>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</si>
  <si>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</si>
  <si>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</si>
  <si>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</si>
  <si>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</si>
  <si>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</si>
  <si>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</si>
  <si>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</si>
  <si>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</si>
  <si>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</si>
  <si>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</si>
  <si>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</si>
  <si>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</si>
  <si>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</si>
  <si>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</si>
  <si>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</si>
  <si>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</si>
  <si>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</si>
  <si>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</si>
  <si>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</si>
  <si>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</si>
  <si>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</si>
  <si>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</si>
  <si>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</si>
  <si>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</si>
  <si>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</si>
  <si>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</si>
  <si>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</si>
  <si>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</si>
  <si>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</si>
  <si>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</si>
  <si>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</si>
  <si>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</si>
  <si>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</si>
  <si>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</si>
  <si>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</si>
  <si>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</si>
  <si>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</si>
  <si>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</si>
  <si>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</si>
  <si>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</si>
  <si>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</si>
  <si>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</si>
  <si>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</si>
  <si>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</si>
  <si>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</si>
  <si>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</si>
  <si>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</si>
  <si>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</si>
  <si>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</si>
  <si>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</si>
  <si>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</si>
  <si>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</si>
  <si>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</si>
  <si>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</si>
  <si>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</si>
  <si>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</si>
  <si>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</si>
  <si>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</si>
  <si>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</si>
  <si>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</si>
  <si>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</si>
  <si>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</si>
  <si>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</si>
  <si>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</si>
  <si>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</si>
  <si>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</si>
  <si>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</si>
  <si>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</si>
  <si>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</si>
  <si>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</si>
  <si>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</si>
  <si>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</si>
  <si>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</si>
  <si>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</si>
  <si>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</si>
  <si>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</si>
  <si>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</si>
  <si>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</si>
  <si>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</si>
  <si>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</si>
  <si>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</si>
  <si>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</si>
  <si>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</si>
  <si>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</si>
  <si>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</si>
  <si>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</si>
  <si>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</si>
  <si>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</si>
  <si>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</si>
  <si>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</si>
  <si>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</si>
  <si>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</si>
  <si>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</si>
  <si>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</si>
  <si>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</si>
  <si>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</si>
  <si>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</si>
  <si>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</si>
  <si>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</si>
  <si>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</si>
  <si>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</si>
  <si>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</si>
  <si>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</si>
  <si>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</si>
  <si>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</si>
  <si>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</si>
  <si>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</si>
  <si>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</si>
  <si>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</si>
  <si>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</si>
  <si>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</si>
  <si>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</si>
  <si>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</si>
  <si>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</si>
  <si>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</si>
  <si>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</si>
  <si>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</si>
  <si>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</si>
  <si>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</si>
  <si>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</si>
  <si>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</si>
  <si>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</si>
  <si>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</si>
  <si>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</si>
  <si>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</si>
  <si>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</si>
  <si>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</si>
  <si>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</si>
  <si>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</si>
  <si>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</si>
  <si>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</si>
  <si>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</si>
  <si>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</si>
  <si>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</si>
  <si>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</si>
  <si>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</si>
  <si>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</si>
  <si>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</si>
  <si>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</si>
  <si>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</si>
  <si>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</si>
  <si>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</si>
  <si>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</si>
  <si>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</si>
  <si>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</si>
  <si>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</si>
  <si>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</si>
  <si>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</si>
  <si>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</si>
  <si>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</si>
  <si>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</si>
  <si>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</si>
  <si>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</si>
  <si>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</si>
  <si>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</si>
  <si>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</si>
  <si>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</si>
  <si>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</si>
  <si>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</si>
  <si>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</si>
  <si>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</si>
  <si>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</si>
  <si>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</si>
  <si>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</si>
  <si>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</si>
  <si>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</si>
  <si>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</si>
  <si>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</si>
  <si>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</si>
  <si>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</si>
  <si>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</si>
  <si>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</si>
  <si>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</si>
  <si>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</si>
  <si>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</si>
  <si>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</si>
  <si>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</si>
  <si>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</si>
  <si>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</si>
  <si>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</si>
  <si>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</si>
  <si>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</si>
  <si>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</si>
  <si>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</si>
  <si>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</si>
  <si>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</si>
  <si>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</si>
  <si>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</si>
  <si>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</si>
  <si>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</si>
  <si>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</si>
  <si>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</si>
  <si>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</si>
  <si>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</si>
  <si>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</si>
  <si>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</si>
  <si>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</si>
  <si>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</si>
  <si>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</si>
  <si>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</si>
  <si>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</si>
  <si>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</si>
  <si>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</si>
  <si>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</si>
  <si>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</si>
  <si>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</si>
  <si>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</si>
  <si>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</si>
  <si>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</si>
  <si>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</si>
  <si>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</si>
  <si>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</si>
  <si>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</si>
  <si>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</si>
  <si>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</si>
  <si>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</si>
  <si>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</si>
  <si>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</si>
  <si>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</si>
  <si>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</si>
  <si>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</si>
  <si>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</si>
  <si>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</si>
  <si>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</si>
  <si>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</si>
  <si>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</si>
  <si>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</si>
  <si>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</si>
  <si>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</si>
  <si>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</si>
  <si>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</si>
  <si>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</si>
  <si>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</si>
  <si>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</si>
  <si>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</si>
  <si>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</si>
  <si>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</si>
  <si>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</si>
  <si>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</si>
  <si>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</si>
  <si>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</si>
  <si>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</si>
  <si>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</si>
  <si>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</si>
  <si>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</si>
  <si>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</si>
  <si>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</si>
  <si>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</si>
  <si>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</si>
  <si>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</si>
  <si>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</si>
  <si>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</si>
  <si>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</si>
  <si>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</si>
  <si>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</si>
  <si>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</si>
  <si>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</si>
  <si>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</si>
  <si>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</si>
  <si>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</si>
  <si>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</si>
  <si>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</si>
  <si>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</si>
  <si>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</si>
  <si>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</si>
  <si>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</si>
  <si>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</si>
  <si>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</si>
  <si>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</si>
  <si>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</si>
  <si>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</si>
  <si>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</si>
  <si>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</si>
  <si>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</si>
  <si>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</si>
  <si>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</si>
  <si>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</si>
  <si>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</si>
  <si>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</si>
  <si>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</si>
  <si>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</si>
  <si>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</si>
  <si>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</si>
  <si>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</si>
  <si>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</si>
  <si>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</si>
  <si>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</si>
  <si>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</si>
  <si>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</si>
  <si>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</si>
  <si>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</si>
  <si>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</si>
  <si>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</si>
  <si>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</si>
  <si>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</si>
  <si>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</si>
  <si>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</si>
  <si>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</si>
  <si>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</si>
  <si>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</si>
  <si>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</si>
  <si>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</si>
  <si>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</si>
  <si>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</si>
  <si>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</si>
  <si>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</si>
  <si>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</si>
  <si>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</si>
  <si>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</si>
  <si>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</si>
  <si>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</si>
  <si>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</si>
  <si>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</si>
  <si>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</si>
  <si>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</si>
  <si>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</si>
  <si>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</si>
  <si>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</si>
  <si>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</si>
  <si>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</si>
  <si>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</si>
  <si>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</si>
  <si>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</si>
  <si>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</si>
  <si>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</si>
  <si>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</si>
  <si>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</si>
  <si>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</si>
  <si>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</si>
  <si>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</si>
  <si>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</si>
  <si>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</si>
  <si>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</si>
  <si>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</si>
  <si>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</si>
  <si>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</si>
  <si>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</si>
  <si>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</si>
  <si>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</si>
  <si>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</si>
  <si>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</si>
  <si>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</si>
  <si>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</si>
  <si>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</si>
  <si>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</si>
  <si>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</si>
  <si>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</si>
  <si>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</si>
  <si>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</si>
  <si>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</si>
  <si>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</si>
  <si>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</si>
  <si>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</si>
  <si>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</si>
  <si>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</si>
  <si>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</si>
  <si>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</si>
  <si>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</si>
  <si>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</si>
  <si>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</si>
  <si>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</si>
  <si>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</si>
  <si>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</si>
  <si>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</si>
  <si>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</si>
  <si>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</si>
  <si>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</si>
  <si>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</si>
  <si>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</si>
  <si>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</si>
  <si>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</si>
  <si>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</si>
  <si>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</si>
  <si>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</si>
  <si>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</si>
  <si>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</si>
  <si>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</si>
  <si>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</si>
  <si>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</si>
  <si>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</si>
  <si>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</si>
  <si>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</si>
  <si>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</si>
  <si>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</si>
  <si>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</si>
  <si>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</si>
  <si>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</si>
  <si>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</si>
  <si>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</si>
  <si>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</si>
  <si>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</si>
  <si>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</si>
  <si>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</si>
  <si>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</si>
  <si>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</si>
  <si>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</si>
  <si>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</si>
  <si>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</si>
  <si>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</si>
  <si>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</si>
  <si>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</si>
  <si>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</si>
  <si>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</si>
  <si>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</si>
  <si>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</si>
  <si>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</si>
  <si>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</si>
  <si>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</si>
  <si>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</si>
  <si>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</si>
  <si>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</si>
  <si>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</si>
  <si>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</si>
  <si>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</si>
  <si>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</si>
  <si>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</si>
  <si>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</si>
  <si>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</si>
  <si>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</si>
  <si>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</si>
  <si>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</si>
  <si>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</si>
  <si>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</si>
  <si>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</si>
  <si>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</si>
  <si>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</si>
  <si>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</si>
  <si>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</si>
  <si>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</si>
  <si>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</si>
  <si>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</si>
  <si>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</si>
  <si>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</si>
  <si>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</si>
  <si>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</si>
  <si>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</si>
  <si>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</si>
  <si>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</si>
  <si>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</si>
  <si>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</si>
  <si>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</si>
  <si>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</si>
  <si>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</si>
  <si>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</si>
  <si>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</si>
  <si>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</si>
  <si>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</si>
  <si>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</si>
  <si>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</si>
  <si>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</si>
  <si>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</si>
  <si>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</si>
  <si>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</si>
  <si>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</si>
  <si>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</si>
  <si>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</si>
  <si>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</si>
  <si>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</si>
  <si>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</si>
  <si>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</si>
  <si>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</si>
  <si>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</si>
  <si>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</si>
  <si>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</si>
  <si>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</si>
  <si>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</si>
  <si>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</si>
  <si>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</si>
  <si>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</si>
  <si>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</si>
  <si>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</si>
  <si>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</si>
  <si>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</si>
  <si>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</si>
  <si>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</si>
  <si>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</si>
  <si>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</si>
  <si>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</si>
  <si>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</si>
  <si>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</si>
  <si>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</si>
  <si>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</si>
  <si>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</si>
  <si>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</si>
  <si>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</si>
  <si>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</si>
  <si>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</si>
  <si>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</si>
  <si>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</si>
  <si>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</si>
  <si>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</si>
  <si>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</si>
  <si>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</si>
  <si>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</si>
  <si>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</si>
  <si>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</si>
  <si>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</si>
  <si>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</si>
  <si>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</si>
  <si>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</si>
  <si>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</si>
  <si>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</si>
  <si>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</si>
  <si>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</si>
  <si>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</si>
  <si>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</si>
  <si>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</si>
  <si>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</si>
  <si>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</si>
  <si>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</si>
  <si>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</si>
  <si>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</si>
  <si>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</si>
  <si>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</si>
  <si>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</si>
  <si>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</si>
  <si>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</si>
  <si>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</si>
  <si>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</si>
  <si>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</si>
  <si>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</si>
  <si>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</si>
  <si>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Relevés floristiques aquatiques - IBMR</t>
  </si>
  <si>
    <t xml:space="preserve">Formulaire modèle GIS Macrophytes v 3.1.1 - janvier 2013  </t>
  </si>
  <si>
    <t xml:space="preserve">AQUASCOP</t>
  </si>
  <si>
    <t xml:space="preserve">A. CARO, S. CHARPENTEAU</t>
  </si>
  <si>
    <t xml:space="preserve">conforme AFNOR T90-395 oct. 2003</t>
  </si>
  <si>
    <t xml:space="preserve">CARAMY</t>
  </si>
  <si>
    <t xml:space="preserve">Vins-sur-Caramy</t>
  </si>
  <si>
    <t xml:space="preserve">06204000</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</si>
  <si>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</si>
  <si>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</si>
  <si>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</si>
  <si>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</si>
  <si>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</si>
  <si>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</si>
  <si>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</si>
  <si>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</si>
  <si>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</si>
  <si>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ch. lentique</t>
  </si>
  <si>
    <t xml:space="preserve">niv. trophique:</t>
  </si>
  <si>
    <t xml:space="preserve">moyen</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</si>
  <si>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</si>
  <si>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</si>
  <si>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</si>
  <si>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</si>
  <si>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</si>
  <si>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</si>
  <si>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</si>
  <si>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</si>
  <si>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</si>
  <si>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</si>
  <si>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</si>
  <si>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</si>
  <si>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</si>
  <si>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</si>
  <si>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</si>
  <si>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</si>
  <si>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</si>
  <si>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</si>
  <si>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</si>
  <si>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</si>
  <si>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</si>
  <si>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</si>
  <si>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</si>
  <si>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</si>
  <si>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</si>
  <si>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</si>
  <si>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</si>
  <si>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</si>
  <si>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</si>
  <si>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</si>
  <si>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</si>
  <si>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</si>
  <si>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</si>
  <si>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</si>
  <si>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</si>
  <si>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</si>
  <si>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</si>
  <si>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(2,3338 %)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</si>
  <si>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</si>
  <si>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</si>
  <si>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</si>
  <si>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</si>
  <si>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</si>
  <si>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</si>
  <si>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</si>
  <si>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</si>
  <si>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</si>
  <si>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</si>
  <si>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</si>
  <si>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</si>
  <si>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</si>
  <si>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</si>
  <si>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</si>
  <si>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</si>
  <si>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</si>
  <si>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</si>
  <si>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</si>
  <si>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</si>
  <si>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</si>
  <si>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</si>
  <si>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</si>
  <si>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</si>
  <si>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</si>
  <si>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</si>
  <si>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</si>
  <si>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</si>
  <si>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</si>
  <si>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</si>
  <si>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</si>
  <si>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</si>
  <si>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</si>
  <si>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</si>
  <si>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</si>
  <si>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</si>
  <si>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</si>
  <si>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</si>
  <si>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</si>
  <si>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</si>
  <si>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</si>
  <si>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</si>
  <si>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</si>
  <si>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</si>
  <si>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</si>
  <si>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</si>
  <si>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</si>
  <si>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</si>
  <si>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</si>
  <si>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</si>
  <si>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mouille</t>
  </si>
  <si>
    <t xml:space="preserve">pl. lent</t>
  </si>
  <si>
    <t xml:space="preserve">f. de dissipation</t>
  </si>
  <si>
    <t xml:space="preserve">autre</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</si>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</sst>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4" xfId="0" applyFont="true" applyBorder="true" applyAlignment="true" applyProtection="true">
      <alignment horizontal="left" vertical="bottom" textRotation="0" wrapText="false" indent="0" shrinkToFit="false"/>
      <protection locked="true" hidden="true"/>
    </xf>
    <xf numFmtId="164" fontId="23" fillId="2" borderId="45" xfId="0" applyFont="true" applyBorder="true" applyAlignment="true" applyProtection="true">
      <alignment horizontal="center" vertical="bottom" textRotation="0" wrapText="false" indent="0" shrinkToFit="false"/>
      <protection locked="true" hidden="true"/>
    </xf>
    <xf numFmtId="164" fontId="23" fillId="6" borderId="45" xfId="0" applyFont="true" applyBorder="true" applyAlignment="true" applyProtection="true">
      <alignment horizontal="center" vertical="bottom" textRotation="0" wrapText="false" indent="0" shrinkToFit="false"/>
      <protection locked="true" hidden="true"/>
    </xf>
    <xf numFmtId="164" fontId="21" fillId="2" borderId="45" xfId="0" applyFont="true" applyBorder="true" applyAlignment="true" applyProtection="true">
      <alignment horizontal="left" vertical="bottom" textRotation="0" wrapText="false" indent="0" shrinkToFit="false"/>
      <protection locked="true" hidden="true"/>
    </xf>
    <xf numFmtId="164" fontId="23" fillId="0" borderId="45" xfId="0" applyFont="true" applyBorder="true" applyAlignment="true" applyProtection="true">
      <alignment horizontal="center" vertical="bottom" textRotation="0" wrapText="false" indent="0" shrinkToFit="false"/>
      <protection locked="false" hidden="false"/>
    </xf>
    <xf numFmtId="164" fontId="65" fillId="2" borderId="45" xfId="0" applyFont="true" applyBorder="true" applyAlignment="true" applyProtection="true">
      <alignment horizontal="right" vertical="bottom" textRotation="0" wrapText="false" indent="0" shrinkToFit="false"/>
      <protection locked="true" hidden="true"/>
    </xf>
    <xf numFmtId="164" fontId="65"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6" xfId="0" applyFont="false" applyBorder="true" applyAlignment="false" applyProtection="true">
      <alignment horizontal="general" vertical="bottom" textRotation="0" wrapText="false" indent="0" shrinkToFit="false"/>
      <protection locked="true" hidden="true"/>
    </xf>
    <xf numFmtId="164" fontId="66" fillId="4" borderId="47" xfId="0" applyFont="true" applyBorder="true" applyAlignment="true" applyProtection="true">
      <alignment horizontal="center" vertical="center" textRotation="0" wrapText="false" indent="0" shrinkToFit="false"/>
      <protection locked="true" hidden="true"/>
    </xf>
    <xf numFmtId="164" fontId="26" fillId="5" borderId="44" xfId="0" applyFont="true" applyBorder="true" applyAlignment="true" applyProtection="true">
      <alignment horizontal="left" vertical="bottom" textRotation="0" wrapText="false" indent="0" shrinkToFit="false"/>
      <protection locked="fals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false" hidden="false"/>
    </xf>
    <xf numFmtId="164" fontId="45" fillId="6" borderId="45" xfId="0" applyFont="true" applyBorder="true" applyAlignment="true" applyProtection="true">
      <alignment horizontal="left" vertical="bottom" textRotation="0" wrapText="false" indent="0" shrinkToFit="false"/>
      <protection locked="false" hidden="false"/>
    </xf>
    <xf numFmtId="164" fontId="29" fillId="5" borderId="45" xfId="0" applyFont="true" applyBorder="true" applyAlignment="true" applyProtection="true">
      <alignment horizontal="left" vertical="bottom" textRotation="0" wrapText="false" indent="0" shrinkToFit="false"/>
      <protection locked="true" hidden="false"/>
    </xf>
    <xf numFmtId="164" fontId="45" fillId="5" borderId="45"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true" hidden="false"/>
    </xf>
    <xf numFmtId="164" fontId="29" fillId="2" borderId="45" xfId="0" applyFont="true" applyBorder="true" applyAlignment="true" applyProtection="true">
      <alignment horizontal="left" vertical="bottom" textRotation="0" wrapText="false" indent="0" shrinkToFit="false"/>
      <protection locked="false" hidden="false"/>
    </xf>
    <xf numFmtId="164" fontId="65" fillId="2" borderId="0" xfId="0" applyFont="true" applyBorder="false" applyAlignment="true" applyProtection="true">
      <alignment horizontal="right"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0" fillId="4" borderId="50"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5"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1"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1" xfId="0" applyFont="true" applyBorder="true" applyAlignment="true" applyProtection="true">
      <alignment horizontal="left" vertical="bottom" textRotation="0" wrapText="false" indent="0" shrinkToFit="false"/>
      <protection locked="false" hidden="false"/>
    </xf>
    <xf numFmtId="164" fontId="26" fillId="5" borderId="52"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3"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67" fillId="12" borderId="54" xfId="0" applyFont="true" applyBorder="true" applyAlignment="false" applyProtection="true">
      <alignment horizontal="general" vertical="bottom" textRotation="0" wrapText="false" indent="0" shrinkToFit="false"/>
      <protection locked="true" hidden="true"/>
    </xf>
    <xf numFmtId="164" fontId="0" fillId="12" borderId="55" xfId="0" applyFont="false" applyBorder="true" applyAlignment="false" applyProtection="true">
      <alignment horizontal="general" vertical="bottom" textRotation="0" wrapText="false" indent="0" shrinkToFit="false"/>
      <protection locked="true" hidden="true"/>
    </xf>
    <xf numFmtId="164" fontId="0" fillId="12" borderId="56" xfId="0" applyFont="false" applyBorder="true" applyAlignment="false" applyProtection="true">
      <alignment horizontal="general" vertical="bottom" textRotation="0" wrapText="false" indent="0" shrinkToFit="false"/>
      <protection locked="true" hidden="true"/>
    </xf>
    <xf numFmtId="164" fontId="61" fillId="12" borderId="56" xfId="0" applyFont="true" applyBorder="true" applyAlignment="false" applyProtection="true">
      <alignment horizontal="general" vertical="bottom" textRotation="0" wrapText="false" indent="0" shrinkToFit="false"/>
      <protection locked="true" hidden="true"/>
    </xf>
    <xf numFmtId="164" fontId="61" fillId="11" borderId="57" xfId="0" applyFont="true" applyBorder="true" applyAlignment="false" applyProtection="true">
      <alignment horizontal="general" vertical="bottom" textRotation="0" wrapText="false" indent="0" shrinkToFit="false"/>
      <protection locked="true" hidden="true"/>
    </xf>
    <xf numFmtId="164" fontId="66" fillId="4" borderId="50" xfId="0" applyFont="true" applyBorder="true" applyAlignment="true" applyProtection="true">
      <alignment horizontal="center" vertical="bottom" textRotation="0" wrapText="false" indent="0" shrinkToFit="false"/>
      <protection locked="true" hidden="true"/>
    </xf>
    <xf numFmtId="164" fontId="34" fillId="9" borderId="58" xfId="0" applyFont="true" applyBorder="true" applyAlignment="false" applyProtection="true">
      <alignment horizontal="general" vertical="bottom" textRotation="0" wrapText="false" indent="0" shrinkToFit="false"/>
      <protection locked="true" hidden="true"/>
    </xf>
    <xf numFmtId="164" fontId="26" fillId="9" borderId="59"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left" vertical="bottom" textRotation="0" wrapText="false" indent="0" shrinkToFit="false"/>
      <protection locked="true" hidden="true"/>
    </xf>
    <xf numFmtId="164" fontId="26" fillId="12" borderId="61" xfId="0" applyFont="true" applyBorder="true" applyAlignment="true" applyProtection="true">
      <alignment horizontal="center" vertical="bottom" textRotation="0" wrapText="false" indent="0" shrinkToFit="false"/>
      <protection locked="true" hidden="true"/>
    </xf>
    <xf numFmtId="164" fontId="68" fillId="12" borderId="61" xfId="0" applyFont="true" applyBorder="true" applyAlignment="true" applyProtection="true">
      <alignment horizontal="center" vertical="bottom" textRotation="0" wrapText="false" indent="0" shrinkToFit="false"/>
      <protection locked="true" hidden="true"/>
    </xf>
    <xf numFmtId="172" fontId="27" fillId="13" borderId="62" xfId="0" applyFont="true" applyBorder="true" applyAlignment="true" applyProtection="true">
      <alignment horizontal="right" vertical="top" textRotation="0" wrapText="false" indent="0" shrinkToFit="false"/>
      <protection locked="true" hidden="true"/>
    </xf>
    <xf numFmtId="172" fontId="27" fillId="13" borderId="63" xfId="0" applyFont="true" applyBorder="true" applyAlignment="true" applyProtection="true">
      <alignment horizontal="left" vertical="top" textRotation="0" wrapText="false" indent="0" shrinkToFit="false"/>
      <protection locked="true" hidden="true"/>
    </xf>
    <xf numFmtId="172" fontId="55" fillId="4" borderId="55" xfId="0" applyFont="true" applyBorder="true" applyAlignment="true" applyProtection="true">
      <alignment horizontal="left" vertical="top" textRotation="0" wrapText="false" indent="0" shrinkToFit="false"/>
      <protection locked="true" hidden="true"/>
    </xf>
    <xf numFmtId="172" fontId="20" fillId="4" borderId="55" xfId="0" applyFont="true" applyBorder="true" applyAlignment="true" applyProtection="true">
      <alignment horizontal="center" vertical="top" textRotation="0" wrapText="false" indent="0" shrinkToFit="false"/>
      <protection locked="true" hidden="true"/>
    </xf>
    <xf numFmtId="172" fontId="55" fillId="11" borderId="57"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4" xfId="0" applyFont="true" applyBorder="true" applyAlignment="true" applyProtection="true">
      <alignment horizontal="left" vertical="bottom" textRotation="0" wrapText="false" indent="0" shrinkToFit="false"/>
      <protection locked="true" hidden="true"/>
    </xf>
    <xf numFmtId="164" fontId="26" fillId="12" borderId="65" xfId="0" applyFont="true" applyBorder="true" applyAlignment="true" applyProtection="true">
      <alignment horizontal="center" vertical="bottom" textRotation="0" wrapText="false" indent="0" shrinkToFit="false"/>
      <protection locked="true" hidden="true"/>
    </xf>
    <xf numFmtId="164" fontId="0" fillId="12" borderId="65" xfId="0" applyFont="false" applyBorder="true" applyAlignment="false" applyProtection="true">
      <alignment horizontal="general" vertical="bottom" textRotation="0" wrapText="false" indent="0" shrinkToFit="false"/>
      <protection locked="true" hidden="true"/>
    </xf>
    <xf numFmtId="164" fontId="69" fillId="13" borderId="66" xfId="0" applyFont="true" applyBorder="true" applyAlignment="true" applyProtection="true">
      <alignment horizontal="left" vertical="bottom" textRotation="0" wrapText="false" indent="0" shrinkToFit="false"/>
      <protection locked="true" hidden="true"/>
    </xf>
    <xf numFmtId="164" fontId="26" fillId="13" borderId="67" xfId="0" applyFont="true" applyBorder="true" applyAlignment="true" applyProtection="true">
      <alignment horizontal="right" vertical="top" textRotation="0" wrapText="false" indent="0" shrinkToFit="false"/>
      <protection locked="true" hidden="true"/>
    </xf>
    <xf numFmtId="164" fontId="70" fillId="4" borderId="68" xfId="0" applyFont="true" applyBorder="true" applyAlignment="true" applyProtection="true">
      <alignment horizontal="center" vertical="top" textRotation="0" wrapText="false" indent="0" shrinkToFit="false"/>
      <protection locked="true" hidden="true"/>
    </xf>
    <xf numFmtId="164" fontId="70" fillId="11" borderId="57" xfId="0" applyFont="true" applyBorder="true" applyAlignment="true" applyProtection="true">
      <alignment horizontal="center" vertical="top" textRotation="0" wrapText="false" indent="0" shrinkToFit="false"/>
      <protection locked="true" hidden="true"/>
    </xf>
    <xf numFmtId="164" fontId="71" fillId="9" borderId="58" xfId="0" applyFont="true" applyBorder="true" applyAlignment="false" applyProtection="true">
      <alignment horizontal="general" vertical="bottom" textRotation="0" wrapText="false" indent="0" shrinkToFit="false"/>
      <protection locked="true" hidden="true"/>
    </xf>
    <xf numFmtId="164" fontId="20" fillId="5" borderId="48" xfId="0" applyFont="true" applyBorder="true" applyAlignment="true" applyProtection="true">
      <alignment horizontal="center" vertical="bottom" textRotation="0" wrapText="false" indent="0" shrinkToFit="false"/>
      <protection locked="false" hidden="false"/>
    </xf>
    <xf numFmtId="164" fontId="20" fillId="5" borderId="53"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57"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72"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73" fillId="12" borderId="32" xfId="0" applyFont="true" applyBorder="true" applyAlignment="true" applyProtection="true">
      <alignment horizontal="left" vertical="top" textRotation="0" wrapText="false" indent="0" shrinkToFit="false"/>
      <protection locked="true" hidden="true"/>
    </xf>
    <xf numFmtId="164" fontId="74" fillId="12" borderId="33" xfId="0" applyFont="true" applyBorder="true" applyAlignment="true" applyProtection="true">
      <alignment horizontal="left" vertical="top" textRotation="0" wrapText="false" indent="0" shrinkToFit="false"/>
      <protection locked="true" hidden="true"/>
    </xf>
    <xf numFmtId="164" fontId="74" fillId="12" borderId="69" xfId="0" applyFont="true" applyBorder="true" applyAlignment="true" applyProtection="true">
      <alignment horizontal="left" vertical="top" textRotation="0" wrapText="false" indent="0" shrinkToFit="false"/>
      <protection locked="true" hidden="true"/>
    </xf>
    <xf numFmtId="164" fontId="74" fillId="11" borderId="0" xfId="0" applyFont="true" applyBorder="true" applyAlignment="true" applyProtection="true">
      <alignment horizontal="left" vertical="top" textRotation="0" wrapText="false" indent="0" shrinkToFit="false"/>
      <protection locked="true" hidden="true"/>
    </xf>
    <xf numFmtId="164" fontId="26" fillId="9" borderId="44"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0"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57" xfId="0" applyFont="true" applyBorder="true" applyAlignment="true" applyProtection="true">
      <alignment horizontal="left" vertical="top" textRotation="0" wrapText="false" indent="0" shrinkToFit="false"/>
      <protection locked="true" hidden="true"/>
    </xf>
    <xf numFmtId="172" fontId="26" fillId="5" borderId="48" xfId="0" applyFont="true" applyBorder="true" applyAlignment="true" applyProtection="true">
      <alignment horizontal="center" vertical="bottom" textRotation="0" wrapText="false" indent="0" shrinkToFit="false"/>
      <protection locked="false" hidden="false"/>
    </xf>
    <xf numFmtId="172" fontId="26" fillId="5" borderId="53" xfId="0" applyFont="true" applyBorder="true" applyAlignment="true" applyProtection="true">
      <alignment horizontal="center" vertical="bottom" textRotation="0" wrapText="false" indent="0" shrinkToFit="false"/>
      <protection locked="false" hidden="false"/>
    </xf>
    <xf numFmtId="175" fontId="26" fillId="6" borderId="45" xfId="0" applyFont="true" applyBorder="true" applyAlignment="true" applyProtection="true">
      <alignment horizontal="center" vertical="bottom" textRotation="0" wrapText="false" indent="0" shrinkToFit="false"/>
      <protection locked="true" hidden="true"/>
    </xf>
    <xf numFmtId="172" fontId="22" fillId="10" borderId="45"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5" xfId="0" applyFont="true" applyBorder="true" applyAlignment="true" applyProtection="true">
      <alignment horizontal="center" vertical="bottom" textRotation="0" wrapText="false" indent="0" shrinkToFit="false"/>
      <protection locked="true" hidden="true"/>
    </xf>
    <xf numFmtId="164" fontId="26" fillId="12" borderId="57"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1"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false" applyProtection="true">
      <alignment horizontal="general" vertical="bottom" textRotation="0" wrapText="false" indent="0" shrinkToFit="false"/>
      <protection locked="true" hidden="true"/>
    </xf>
    <xf numFmtId="164" fontId="0" fillId="4" borderId="73" xfId="0" applyFont="false" applyBorder="true" applyAlignment="false" applyProtection="true">
      <alignment horizontal="general" vertical="bottom" textRotation="0" wrapText="false" indent="0" shrinkToFit="false"/>
      <protection locked="true" hidden="true"/>
    </xf>
    <xf numFmtId="164" fontId="75" fillId="9" borderId="58" xfId="0" applyFont="true" applyBorder="true" applyAlignment="false" applyProtection="true">
      <alignment horizontal="general" vertical="bottom" textRotation="0" wrapText="false" indent="0" shrinkToFit="false"/>
      <protection locked="true" hidden="true"/>
    </xf>
    <xf numFmtId="164" fontId="20" fillId="14" borderId="48" xfId="0" applyFont="true" applyBorder="true" applyAlignment="true" applyProtection="true">
      <alignment horizontal="center" vertical="bottom" textRotation="0" wrapText="false" indent="0" shrinkToFit="false"/>
      <protection locked="false" hidden="false"/>
    </xf>
    <xf numFmtId="172" fontId="20" fillId="14" borderId="53" xfId="0" applyFont="true" applyBorder="true" applyAlignment="true" applyProtection="true">
      <alignment horizontal="center" vertical="bottom" textRotation="0" wrapText="false" indent="0" shrinkToFit="false"/>
      <protection locked="false" hidden="false"/>
    </xf>
    <xf numFmtId="175" fontId="20" fillId="6" borderId="45" xfId="0" applyFont="true" applyBorder="true" applyAlignment="true" applyProtection="true">
      <alignment horizontal="center" vertical="bottom" textRotation="0" wrapText="false" indent="0" shrinkToFit="false"/>
      <protection locked="true" hidden="true"/>
    </xf>
    <xf numFmtId="164" fontId="20" fillId="6" borderId="45" xfId="0" applyFont="true" applyBorder="true" applyAlignment="true" applyProtection="true">
      <alignment horizontal="center" vertical="bottom" textRotation="0" wrapText="false" indent="0" shrinkToFit="false"/>
      <protection locked="true" hidden="true"/>
    </xf>
    <xf numFmtId="164" fontId="20" fillId="12" borderId="74" xfId="0" applyFont="true" applyBorder="true" applyAlignment="true" applyProtection="true">
      <alignment horizontal="center" vertical="bottom" textRotation="0" wrapText="false" indent="0" shrinkToFit="false"/>
      <protection locked="true" hidden="true"/>
    </xf>
    <xf numFmtId="172" fontId="61" fillId="12" borderId="45" xfId="0" applyFont="true" applyBorder="true" applyAlignment="true" applyProtection="true">
      <alignment horizontal="left" vertical="bottom" textRotation="0" wrapText="false" indent="0" shrinkToFit="false"/>
      <protection locked="true" hidden="true"/>
    </xf>
    <xf numFmtId="172" fontId="20" fillId="12" borderId="48"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left" vertical="top" textRotation="0" wrapText="false" indent="0" shrinkToFit="false"/>
      <protection locked="true" hidden="true"/>
    </xf>
    <xf numFmtId="164" fontId="45" fillId="9" borderId="75" xfId="0" applyFont="true" applyBorder="true" applyAlignment="false" applyProtection="true">
      <alignment horizontal="general" vertical="bottom" textRotation="0" wrapText="false" indent="0" shrinkToFit="false"/>
      <protection locked="true" hidden="true"/>
    </xf>
    <xf numFmtId="172" fontId="20" fillId="14" borderId="76" xfId="0" applyFont="true" applyBorder="true" applyAlignment="true" applyProtection="true">
      <alignment horizontal="center" vertical="bottom" textRotation="0" wrapText="false" indent="0" shrinkToFit="false"/>
      <protection locked="false" hidden="false"/>
    </xf>
    <xf numFmtId="172" fontId="20" fillId="14" borderId="77"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78"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1" xfId="0" applyFont="true" applyBorder="true" applyAlignment="true" applyProtection="true">
      <alignment horizontal="left" vertical="bottom" textRotation="0" wrapText="false" indent="0" shrinkToFit="false"/>
      <protection locked="true" hidden="true"/>
    </xf>
    <xf numFmtId="164" fontId="45" fillId="9" borderId="79" xfId="0" applyFont="true" applyBorder="true" applyAlignment="false" applyProtection="true">
      <alignment horizontal="general" vertical="bottom" textRotation="0" wrapText="false" indent="0" shrinkToFit="false"/>
      <protection locked="true" hidden="true"/>
    </xf>
    <xf numFmtId="172" fontId="20" fillId="14" borderId="80"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57"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73" fillId="12" borderId="44" xfId="0" applyFont="true" applyBorder="true" applyAlignment="true" applyProtection="true">
      <alignment horizontal="left" vertical="top" textRotation="0" wrapText="false" indent="0" shrinkToFit="false"/>
      <protection locked="true" hidden="true"/>
    </xf>
    <xf numFmtId="164" fontId="61" fillId="12" borderId="45" xfId="0" applyFont="true" applyBorder="true" applyAlignment="true" applyProtection="true">
      <alignment horizontal="left" vertical="top" textRotation="0" wrapText="false" indent="0" shrinkToFit="false"/>
      <protection locked="true" hidden="true"/>
    </xf>
    <xf numFmtId="164" fontId="74" fillId="12" borderId="45" xfId="0" applyFont="true" applyBorder="true" applyAlignment="true" applyProtection="true">
      <alignment horizontal="left" vertical="top" textRotation="0" wrapText="false" indent="0" shrinkToFit="false"/>
      <protection locked="true" hidden="true"/>
    </xf>
    <xf numFmtId="164" fontId="61" fillId="11" borderId="57"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right" vertical="top" textRotation="0" wrapText="false" indent="0" shrinkToFit="false"/>
      <protection locked="true" hidden="true"/>
    </xf>
    <xf numFmtId="164" fontId="55" fillId="12" borderId="81" xfId="0" applyFont="true" applyBorder="true" applyAlignment="true" applyProtection="true">
      <alignment horizontal="right" vertical="top" textRotation="0" wrapText="false" indent="0" shrinkToFit="false"/>
      <protection locked="true" hidden="true"/>
    </xf>
    <xf numFmtId="176" fontId="20" fillId="12" borderId="82" xfId="0" applyFont="true" applyBorder="true" applyAlignment="true" applyProtection="true">
      <alignment horizontal="right" vertical="top" textRotation="0" wrapText="false" indent="0" shrinkToFit="false"/>
      <protection locked="true" hidden="true"/>
    </xf>
    <xf numFmtId="164" fontId="20" fillId="12" borderId="82" xfId="0" applyFont="true" applyBorder="true" applyAlignment="true" applyProtection="true">
      <alignment horizontal="left" vertical="top" textRotation="0" wrapText="false" indent="0" shrinkToFit="false"/>
      <protection locked="true" hidden="true"/>
    </xf>
    <xf numFmtId="164" fontId="45" fillId="9" borderId="83" xfId="0" applyFont="true" applyBorder="true" applyAlignment="false" applyProtection="true">
      <alignment horizontal="general" vertical="bottom" textRotation="0" wrapText="false" indent="0" shrinkToFit="false"/>
      <protection locked="true" hidden="true"/>
    </xf>
    <xf numFmtId="172" fontId="20" fillId="14" borderId="84" xfId="0" applyFont="true" applyBorder="true" applyAlignment="true" applyProtection="true">
      <alignment horizontal="center" vertical="bottom" textRotation="0" wrapText="false" indent="0" shrinkToFit="false"/>
      <protection locked="false" hidden="false"/>
    </xf>
    <xf numFmtId="172" fontId="20" fillId="14" borderId="85" xfId="0" applyFont="true" applyBorder="true" applyAlignment="true" applyProtection="true">
      <alignment horizontal="center" vertical="bottom" textRotation="0" wrapText="false" indent="0" shrinkToFit="false"/>
      <protection locked="false" hidden="false"/>
    </xf>
    <xf numFmtId="164" fontId="55" fillId="12" borderId="7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57" xfId="0" applyFont="false" applyBorder="true" applyAlignment="false" applyProtection="true">
      <alignment horizontal="general" vertical="bottom" textRotation="0" wrapText="false" indent="0" shrinkToFit="false"/>
      <protection locked="true" hidden="true"/>
    </xf>
    <xf numFmtId="164" fontId="76" fillId="0" borderId="0" xfId="0" applyFont="true" applyBorder="false" applyAlignment="false" applyProtection="true">
      <alignment horizontal="general" vertical="bottom" textRotation="0" wrapText="false" indent="0" shrinkToFit="false"/>
      <protection locked="true" hidden="true"/>
    </xf>
    <xf numFmtId="174" fontId="76" fillId="10" borderId="44" xfId="0" applyFont="true" applyBorder="true" applyAlignment="false" applyProtection="true">
      <alignment horizontal="general" vertical="bottom" textRotation="0" wrapText="false" indent="0" shrinkToFit="false"/>
      <protection locked="true" hidden="true"/>
    </xf>
    <xf numFmtId="164" fontId="76" fillId="10" borderId="45" xfId="0" applyFont="true" applyBorder="true" applyAlignment="true" applyProtection="true">
      <alignment horizontal="center" vertical="bottom" textRotation="0" wrapText="false" indent="0" shrinkToFit="false"/>
      <protection locked="true" hidden="true"/>
    </xf>
    <xf numFmtId="164" fontId="55" fillId="10" borderId="48" xfId="0" applyFont="true" applyBorder="true" applyAlignment="false" applyProtection="true">
      <alignment horizontal="general" vertical="bottom" textRotation="0" wrapText="false" indent="0" shrinkToFit="false"/>
      <protection locked="true" hidden="true"/>
    </xf>
    <xf numFmtId="174" fontId="77" fillId="6" borderId="64" xfId="0" applyFont="true" applyBorder="true" applyAlignment="false" applyProtection="true">
      <alignment horizontal="general" vertical="bottom" textRotation="0" wrapText="false" indent="0" shrinkToFit="false"/>
      <protection locked="true" hidden="true"/>
    </xf>
    <xf numFmtId="174" fontId="78" fillId="6" borderId="64" xfId="0" applyFont="true" applyBorder="true" applyAlignment="false" applyProtection="true">
      <alignment horizontal="general" vertical="bottom" textRotation="0" wrapText="false" indent="0" shrinkToFit="false"/>
      <protection locked="true" hidden="true"/>
    </xf>
    <xf numFmtId="172" fontId="29" fillId="9" borderId="45"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4" xfId="0" applyFont="false" applyBorder="true" applyAlignment="false" applyProtection="true">
      <alignment horizontal="general" vertical="bottom" textRotation="0" wrapText="false" indent="0" shrinkToFit="false"/>
      <protection locked="true" hidden="true"/>
    </xf>
    <xf numFmtId="164" fontId="55" fillId="12" borderId="65" xfId="0" applyFont="true" applyBorder="true" applyAlignment="false" applyProtection="true">
      <alignment horizontal="general" vertical="bottom" textRotation="0" wrapText="false" indent="0" shrinkToFit="false"/>
      <protection locked="true" hidden="true"/>
    </xf>
    <xf numFmtId="172" fontId="26" fillId="12" borderId="65" xfId="0" applyFont="true" applyBorder="true" applyAlignment="true" applyProtection="true">
      <alignment horizontal="left" vertical="bottom" textRotation="0" wrapText="false" indent="0" shrinkToFit="false"/>
      <protection locked="true" hidden="true"/>
    </xf>
    <xf numFmtId="172" fontId="26" fillId="12" borderId="88" xfId="0" applyFont="true" applyBorder="true" applyAlignment="true" applyProtection="true">
      <alignment horizontal="left" vertical="bottom" textRotation="0" wrapText="false" indent="0" shrinkToFit="false"/>
      <protection locked="true" hidden="true"/>
    </xf>
    <xf numFmtId="164" fontId="0" fillId="12" borderId="89" xfId="0" applyFont="false" applyBorder="true" applyAlignment="false" applyProtection="true">
      <alignment horizontal="general" vertical="bottom" textRotation="0" wrapText="false" indent="0" shrinkToFit="false"/>
      <protection locked="true" hidden="true"/>
    </xf>
    <xf numFmtId="164" fontId="20" fillId="12" borderId="65" xfId="0" applyFont="true" applyBorder="true" applyAlignment="true" applyProtection="true">
      <alignment horizontal="left" vertical="top" textRotation="0" wrapText="false" indent="0" shrinkToFit="false"/>
      <protection locked="true" hidden="true"/>
    </xf>
    <xf numFmtId="164" fontId="26" fillId="9" borderId="58" xfId="0" applyFont="true" applyBorder="true" applyAlignment="false" applyProtection="true">
      <alignment horizontal="general" vertical="bottom" textRotation="0" wrapText="false" indent="0" shrinkToFit="false"/>
      <protection locked="true" hidden="true"/>
    </xf>
    <xf numFmtId="174" fontId="20" fillId="9" borderId="48" xfId="0" applyFont="true" applyBorder="true" applyAlignment="true" applyProtection="true">
      <alignment horizontal="center" vertical="bottom" textRotation="0" wrapText="false" indent="0" shrinkToFit="false"/>
      <protection locked="true" hidden="true"/>
    </xf>
    <xf numFmtId="172" fontId="20" fillId="9" borderId="53"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6" xfId="0" applyFont="true" applyBorder="true" applyAlignment="true" applyProtection="true">
      <alignment horizontal="left" vertical="bottom" textRotation="0" wrapText="false" indent="0" shrinkToFit="false"/>
      <protection locked="true" hidden="true"/>
    </xf>
    <xf numFmtId="164" fontId="55" fillId="11" borderId="70"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58" xfId="0" applyFont="true" applyBorder="true" applyAlignment="true" applyProtection="true">
      <alignment horizontal="right" vertical="bottom" textRotation="0" wrapText="false" indent="0" shrinkToFit="false"/>
      <protection locked="true" hidden="true"/>
    </xf>
    <xf numFmtId="172" fontId="20" fillId="9" borderId="48" xfId="0" applyFont="true" applyBorder="true" applyAlignment="true" applyProtection="true">
      <alignment horizontal="center" vertical="bottom" textRotation="0" wrapText="false" indent="0" shrinkToFit="false"/>
      <protection locked="true" hidden="true"/>
    </xf>
    <xf numFmtId="175" fontId="78"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76"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79" fillId="9" borderId="0" xfId="0" applyFont="true" applyBorder="true" applyAlignment="false" applyProtection="true">
      <alignment horizontal="general" vertical="bottom" textRotation="0" wrapText="false" indent="0" shrinkToFit="false"/>
      <protection locked="true" hidden="true"/>
    </xf>
    <xf numFmtId="164" fontId="79" fillId="9" borderId="33" xfId="0" applyFont="true" applyBorder="true" applyAlignment="false" applyProtection="true">
      <alignment horizontal="general" vertical="bottom" textRotation="0" wrapText="false" indent="0" shrinkToFit="false"/>
      <protection locked="true" hidden="true"/>
    </xf>
    <xf numFmtId="164" fontId="79"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78" fillId="9" borderId="58" xfId="0" applyFont="true" applyBorder="true" applyAlignment="true" applyProtection="true">
      <alignment horizontal="center" vertical="bottom" textRotation="0" wrapText="false" indent="0" shrinkToFit="false"/>
      <protection locked="true" hidden="true"/>
    </xf>
    <xf numFmtId="175" fontId="78" fillId="9" borderId="90" xfId="0" applyFont="true" applyBorder="true" applyAlignment="true" applyProtection="true">
      <alignment horizontal="center" vertical="bottom" textRotation="0" wrapText="false" indent="0" shrinkToFit="false"/>
      <protection locked="true" hidden="true"/>
    </xf>
    <xf numFmtId="175" fontId="20" fillId="9" borderId="90"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73" fillId="9" borderId="45" xfId="0" applyFont="true" applyBorder="true" applyAlignment="true" applyProtection="true">
      <alignment horizontal="center" vertical="bottom" textRotation="0" wrapText="false" indent="0" shrinkToFit="false"/>
      <protection locked="true" hidden="true"/>
    </xf>
    <xf numFmtId="164" fontId="20" fillId="9" borderId="48"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1" xfId="0" applyFont="true" applyBorder="true" applyAlignment="true" applyProtection="true">
      <alignment horizontal="center" vertical="bottom" textRotation="0" wrapText="false" indent="0" shrinkToFit="false"/>
      <protection locked="true" hidden="true"/>
    </xf>
    <xf numFmtId="164" fontId="0" fillId="9" borderId="53" xfId="0" applyFont="true" applyBorder="true" applyAlignment="true" applyProtection="true">
      <alignment horizontal="center" vertical="bottom" textRotation="0" wrapText="false" indent="0" shrinkToFit="false"/>
      <protection locked="true" hidden="true"/>
    </xf>
    <xf numFmtId="164" fontId="20" fillId="9" borderId="53" xfId="0" applyFont="true" applyBorder="true" applyAlignment="true" applyProtection="true">
      <alignment horizontal="center" vertical="bottom" textRotation="0" wrapText="false" indent="0" shrinkToFit="false"/>
      <protection locked="true" hidden="true"/>
    </xf>
    <xf numFmtId="164" fontId="20" fillId="5" borderId="92" xfId="0" applyFont="true" applyBorder="true" applyAlignment="true" applyProtection="true">
      <alignment horizontal="general" vertical="bottom" textRotation="0" wrapText="false" indent="0" shrinkToFit="false"/>
      <protection locked="false" hidden="false"/>
    </xf>
    <xf numFmtId="172" fontId="20" fillId="5" borderId="90" xfId="0" applyFont="true" applyBorder="true" applyAlignment="true" applyProtection="true">
      <alignment horizontal="general" vertical="bottom" textRotation="0" wrapText="false" indent="0" shrinkToFit="false"/>
      <protection locked="false" hidden="false"/>
    </xf>
    <xf numFmtId="172" fontId="20" fillId="5" borderId="77" xfId="0" applyFont="true" applyBorder="true" applyAlignment="true" applyProtection="true">
      <alignment horizontal="general" vertical="bottom" textRotation="0" wrapText="false" indent="0" shrinkToFit="false"/>
      <protection locked="false" hidden="false"/>
    </xf>
    <xf numFmtId="174" fontId="20" fillId="6" borderId="77" xfId="0" applyFont="true" applyBorder="true" applyAlignment="true" applyProtection="true">
      <alignment horizontal="general" vertical="bottom" textRotation="0" wrapText="false" indent="0" shrinkToFit="false"/>
      <protection locked="true" hidden="true"/>
    </xf>
    <xf numFmtId="174" fontId="20" fillId="9" borderId="93" xfId="0" applyFont="true" applyBorder="true" applyAlignment="true" applyProtection="true">
      <alignment horizontal="general" vertical="bottom" textRotation="0" wrapText="false" indent="0" shrinkToFit="false"/>
      <protection locked="true" hidden="true"/>
    </xf>
    <xf numFmtId="174" fontId="34" fillId="10" borderId="53" xfId="0" applyFont="true" applyBorder="true" applyAlignment="true" applyProtection="true">
      <alignment horizontal="general" vertical="bottom" textRotation="0" wrapText="false" indent="0" shrinkToFit="false"/>
      <protection locked="true" hidden="true"/>
    </xf>
    <xf numFmtId="165" fontId="35" fillId="6" borderId="53" xfId="0" applyFont="true" applyBorder="true" applyAlignment="true" applyProtection="true">
      <alignment horizontal="center" vertical="bottom" textRotation="0" wrapText="false" indent="0" shrinkToFit="false"/>
      <protection locked="true" hidden="true"/>
    </xf>
    <xf numFmtId="165" fontId="29" fillId="9" borderId="53"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4" xfId="0" applyFont="true" applyBorder="true" applyAlignment="true" applyProtection="true">
      <alignment horizontal="left" vertical="bottom" textRotation="0" wrapText="false" indent="0" shrinkToFit="false"/>
      <protection locked="true" hidden="true"/>
    </xf>
    <xf numFmtId="164" fontId="78" fillId="10" borderId="39" xfId="0" applyFont="true" applyBorder="true" applyAlignment="true" applyProtection="true">
      <alignment horizontal="right" vertical="bottom" textRotation="0" wrapText="false" indent="0" shrinkToFit="false"/>
      <protection locked="true" hidden="true"/>
    </xf>
    <xf numFmtId="174" fontId="78" fillId="10" borderId="39" xfId="0" applyFont="true" applyBorder="true" applyAlignment="true" applyProtection="true">
      <alignment horizontal="right" vertical="bottom" textRotation="0" wrapText="false" indent="0" shrinkToFit="false"/>
      <protection locked="true" hidden="true"/>
    </xf>
    <xf numFmtId="174" fontId="0" fillId="6" borderId="70"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78" fillId="6" borderId="0" xfId="0" applyFont="true" applyBorder="false" applyAlignment="false" applyProtection="true">
      <alignment horizontal="general" vertical="bottom" textRotation="0" wrapText="false" indent="0" shrinkToFit="false"/>
      <protection locked="true" hidden="true"/>
    </xf>
    <xf numFmtId="164" fontId="79"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3" xfId="0" applyFont="false" applyBorder="true" applyAlignment="true" applyProtection="true">
      <alignment horizontal="center" vertical="bottom" textRotation="0" wrapText="false" indent="0" shrinkToFit="false"/>
      <protection locked="false" hidden="false"/>
    </xf>
    <xf numFmtId="164" fontId="55" fillId="5" borderId="53" xfId="0" applyFont="true" applyBorder="true" applyAlignment="false" applyProtection="true">
      <alignment horizontal="general" vertical="bottom" textRotation="0" wrapText="false" indent="0" shrinkToFit="false"/>
      <protection locked="false" hidden="false"/>
    </xf>
    <xf numFmtId="164" fontId="20" fillId="5" borderId="79"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1"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1" xfId="0" applyFont="false" applyBorder="true" applyAlignment="false" applyProtection="true">
      <alignment horizontal="general" vertical="bottom" textRotation="0" wrapText="false" indent="0" shrinkToFit="false"/>
      <protection locked="true" hidden="true"/>
    </xf>
    <xf numFmtId="165" fontId="79"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66"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78" fillId="10" borderId="39" xfId="0" applyFont="true" applyBorder="true" applyAlignment="true" applyProtection="false">
      <alignment horizontal="right" vertical="bottom" textRotation="0" wrapText="false" indent="0" shrinkToFit="false"/>
      <protection locked="true" hidden="false"/>
    </xf>
    <xf numFmtId="174" fontId="34" fillId="10" borderId="81" xfId="0" applyFont="true" applyBorder="true" applyAlignment="true" applyProtection="true">
      <alignment horizontal="general" vertical="bottom" textRotation="0" wrapText="false" indent="0" shrinkToFit="false"/>
      <protection locked="true" hidden="true"/>
    </xf>
    <xf numFmtId="165" fontId="35" fillId="6" borderId="82" xfId="0" applyFont="true" applyBorder="true" applyAlignment="true" applyProtection="true">
      <alignment horizontal="center" vertical="bottom" textRotation="0" wrapText="false" indent="0" shrinkToFit="false"/>
      <protection locked="true" hidden="true"/>
    </xf>
    <xf numFmtId="174" fontId="34" fillId="10" borderId="93" xfId="0" applyFont="true" applyBorder="true" applyAlignment="true" applyProtection="true">
      <alignment horizontal="general" vertical="bottom" textRotation="0" wrapText="false" indent="0" shrinkToFit="false"/>
      <protection locked="true" hidden="true"/>
    </xf>
    <xf numFmtId="165" fontId="35" fillId="6" borderId="94"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6"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3"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4" xfId="0" applyFont="true" applyBorder="true" applyAlignment="true" applyProtection="true">
      <alignment horizontal="general" vertical="bottom" textRotation="0" wrapText="false" indent="0" shrinkToFit="false"/>
      <protection locked="true" hidden="true"/>
    </xf>
    <xf numFmtId="165" fontId="35" fillId="6" borderId="45"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78" fillId="10" borderId="43" xfId="0" applyFont="true" applyBorder="true" applyAlignment="true" applyProtection="true">
      <alignment horizontal="right" vertical="bottom" textRotation="0" wrapText="false" indent="0" shrinkToFit="false"/>
      <protection locked="true" hidden="true"/>
    </xf>
    <xf numFmtId="174" fontId="78" fillId="10" borderId="43" xfId="0" applyFont="true" applyBorder="true" applyAlignment="true" applyProtection="false">
      <alignment horizontal="right" vertical="bottom" textRotation="0" wrapText="false" indent="0" shrinkToFit="false"/>
      <protection locked="true" hidden="false"/>
    </xf>
    <xf numFmtId="164" fontId="79"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0"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80"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95"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80"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80"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81" fillId="2" borderId="9" xfId="0" applyFont="true" applyBorder="true" applyAlignment="false" applyProtection="false">
      <alignment horizontal="general" vertical="bottom" textRotation="0" wrapText="false" indent="0" shrinkToFit="false"/>
      <protection locked="true" hidden="false"/>
    </xf>
    <xf numFmtId="164" fontId="82" fillId="2" borderId="0" xfId="0" applyFont="true" applyBorder="true" applyAlignment="true" applyProtection="false">
      <alignment horizontal="general" vertical="bottom" textRotation="0" wrapText="false" indent="0" shrinkToFit="false"/>
      <protection locked="true" hidden="false"/>
    </xf>
    <xf numFmtId="164" fontId="83" fillId="2" borderId="0" xfId="0" applyFont="true" applyBorder="true" applyAlignment="false" applyProtection="false">
      <alignment horizontal="general" vertical="bottom" textRotation="0" wrapText="false" indent="0" shrinkToFit="false"/>
      <protection locked="true" hidden="false"/>
    </xf>
    <xf numFmtId="164" fontId="84"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85" fillId="11" borderId="0" xfId="0" applyFont="true" applyBorder="true" applyAlignment="true" applyProtection="false">
      <alignment horizontal="left" vertical="bottom" textRotation="0" wrapText="false" indent="2" shrinkToFit="false"/>
      <protection locked="true" hidden="false"/>
    </xf>
    <xf numFmtId="164" fontId="85" fillId="11" borderId="0" xfId="0" applyFont="true" applyBorder="true" applyAlignment="false" applyProtection="false">
      <alignment horizontal="general" vertical="bottom" textRotation="0" wrapText="false" indent="0" shrinkToFit="false"/>
      <protection locked="true" hidden="false"/>
    </xf>
    <xf numFmtId="164" fontId="86" fillId="11" borderId="0" xfId="0" applyFont="true" applyBorder="true" applyAlignment="false" applyProtection="false">
      <alignment horizontal="general" vertical="bottom" textRotation="0" wrapText="false" indent="0" shrinkToFit="false"/>
      <protection locked="true" hidden="false"/>
    </xf>
    <xf numFmtId="164" fontId="85" fillId="11" borderId="18" xfId="0" applyFont="true" applyBorder="true" applyAlignment="false" applyProtection="false">
      <alignment horizontal="general" vertical="bottom" textRotation="0" wrapText="false" indent="0" shrinkToFit="false"/>
      <protection locked="true" hidden="false"/>
    </xf>
    <xf numFmtId="164" fontId="85" fillId="0" borderId="0" xfId="0" applyFont="true" applyBorder="true" applyAlignment="false" applyProtection="false">
      <alignment horizontal="general" vertical="bottom" textRotation="0" wrapText="false" indent="0" shrinkToFit="false"/>
      <protection locked="true" hidden="false"/>
    </xf>
    <xf numFmtId="164" fontId="85" fillId="11" borderId="0" xfId="0" applyFont="true" applyBorder="true" applyAlignment="true" applyProtection="false">
      <alignment horizontal="left" vertical="bottom" textRotation="0" wrapText="false" indent="0" shrinkToFit="false"/>
      <protection locked="true" hidden="false"/>
    </xf>
    <xf numFmtId="164" fontId="87" fillId="11" borderId="0" xfId="0" applyFont="true" applyBorder="true" applyAlignment="true" applyProtection="false">
      <alignment horizontal="center" vertical="bottom" textRotation="0" wrapText="false" indent="0" shrinkToFit="false"/>
      <protection locked="true" hidden="false"/>
    </xf>
    <xf numFmtId="164" fontId="87" fillId="11" borderId="18" xfId="0" applyFont="true" applyBorder="true" applyAlignment="true" applyProtection="false">
      <alignment horizontal="center" vertical="bottom" textRotation="0" wrapText="false" indent="0" shrinkToFit="false"/>
      <protection locked="true" hidden="false"/>
    </xf>
    <xf numFmtId="164" fontId="87" fillId="0" borderId="0" xfId="0" applyFont="true" applyBorder="true" applyAlignment="true" applyProtection="false">
      <alignment horizontal="center" vertical="bottom" textRotation="0" wrapText="false" indent="0" shrinkToFit="false"/>
      <protection locked="true" hidden="false"/>
    </xf>
    <xf numFmtId="164" fontId="88" fillId="11" borderId="0" xfId="0" applyFont="true" applyBorder="true" applyAlignment="true" applyProtection="false">
      <alignment horizontal="left" vertical="bottom" textRotation="0" wrapText="false" indent="0" shrinkToFit="false"/>
      <protection locked="true" hidden="false"/>
    </xf>
    <xf numFmtId="164" fontId="85" fillId="11" borderId="0" xfId="0" applyFont="true" applyBorder="true" applyAlignment="true" applyProtection="false">
      <alignment horizontal="general" vertical="bottom" textRotation="0" wrapText="false" indent="0" shrinkToFit="false"/>
      <protection locked="true" hidden="false"/>
    </xf>
    <xf numFmtId="164" fontId="87" fillId="11" borderId="18" xfId="0" applyFont="true" applyBorder="true" applyAlignment="true" applyProtection="false">
      <alignment horizontal="left" vertical="bottom" textRotation="0" wrapText="false" indent="0" shrinkToFit="false"/>
      <protection locked="true" hidden="false"/>
    </xf>
    <xf numFmtId="164" fontId="85" fillId="0" borderId="0" xfId="0" applyFont="true" applyBorder="true" applyAlignment="true" applyProtection="false">
      <alignment horizontal="general" vertical="bottom" textRotation="0" wrapText="false" indent="0" shrinkToFit="false"/>
      <protection locked="true" hidden="false"/>
    </xf>
    <xf numFmtId="164" fontId="85"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85" fillId="11" borderId="0" xfId="0" applyFont="true" applyBorder="true" applyAlignment="true" applyProtection="false">
      <alignment horizontal="left" vertical="bottom" textRotation="0" wrapText="false" indent="1" shrinkToFit="false"/>
      <protection locked="true" hidden="false"/>
    </xf>
    <xf numFmtId="164" fontId="85" fillId="11" borderId="0" xfId="0" applyFont="true" applyBorder="true" applyAlignment="true" applyProtection="false">
      <alignment horizontal="center" vertical="bottom" textRotation="0" wrapText="false" indent="0" shrinkToFit="false"/>
      <protection locked="true" hidden="false"/>
    </xf>
    <xf numFmtId="164" fontId="85" fillId="11" borderId="18" xfId="0" applyFont="true" applyBorder="true" applyAlignment="true" applyProtection="false">
      <alignment horizontal="center" vertical="bottom" textRotation="0" wrapText="false" indent="0" shrinkToFit="false"/>
      <protection locked="true" hidden="false"/>
    </xf>
    <xf numFmtId="164" fontId="85"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96" xfId="0" applyFont="false" applyBorder="true" applyAlignment="false" applyProtection="false">
      <alignment horizontal="general" vertical="bottom" textRotation="0" wrapText="false" indent="0" shrinkToFit="false"/>
      <protection locked="true" hidden="false"/>
    </xf>
    <xf numFmtId="164" fontId="89" fillId="11" borderId="0" xfId="0" applyFont="true" applyBorder="true" applyAlignment="true" applyProtection="false">
      <alignment horizontal="left" vertical="bottom" textRotation="0" wrapText="false" indent="0" shrinkToFit="false"/>
      <protection locked="true" hidden="false"/>
    </xf>
    <xf numFmtId="164" fontId="89"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85" fillId="11" borderId="11" xfId="0" applyFont="true" applyBorder="true" applyAlignment="false" applyProtection="false">
      <alignment horizontal="general" vertical="bottom" textRotation="0" wrapText="false" indent="0" shrinkToFit="false"/>
      <protection locked="true" hidden="false"/>
    </xf>
    <xf numFmtId="164" fontId="85" fillId="11" borderId="97" xfId="0" applyFont="true" applyBorder="true" applyAlignment="false" applyProtection="false">
      <alignment horizontal="general" vertical="bottom" textRotation="0" wrapText="false" indent="0" shrinkToFit="false"/>
      <protection locked="true" hidden="false"/>
    </xf>
    <xf numFmtId="172" fontId="27" fillId="12" borderId="62" xfId="0" applyFont="true" applyBorder="true" applyAlignment="true" applyProtection="true">
      <alignment horizontal="right" vertical="top" textRotation="0" wrapText="false" indent="0" shrinkToFit="false"/>
      <protection locked="true" hidden="true"/>
    </xf>
    <xf numFmtId="172" fontId="27" fillId="12" borderId="63" xfId="0" applyFont="true" applyBorder="true" applyAlignment="true" applyProtection="true">
      <alignment horizontal="left" vertical="top" textRotation="0" wrapText="false" indent="0" shrinkToFit="false"/>
      <protection locked="true" hidden="true"/>
    </xf>
    <xf numFmtId="172" fontId="55" fillId="12" borderId="55" xfId="0" applyFont="true" applyBorder="true" applyAlignment="true" applyProtection="true">
      <alignment horizontal="left" vertical="top" textRotation="0" wrapText="false" indent="0" shrinkToFit="false"/>
      <protection locked="true" hidden="true"/>
    </xf>
    <xf numFmtId="172" fontId="20" fillId="12" borderId="55" xfId="0" applyFont="true" applyBorder="true" applyAlignment="true" applyProtection="true">
      <alignment horizontal="center" vertical="top" textRotation="0" wrapText="false" indent="0" shrinkToFit="false"/>
      <protection locked="true" hidden="true"/>
    </xf>
    <xf numFmtId="164" fontId="69" fillId="12" borderId="66" xfId="0" applyFont="true" applyBorder="true" applyAlignment="true" applyProtection="true">
      <alignment horizontal="left" vertical="bottom" textRotation="0" wrapText="false" indent="0" shrinkToFit="false"/>
      <protection locked="true" hidden="true"/>
    </xf>
    <xf numFmtId="164" fontId="26" fillId="12" borderId="67" xfId="0" applyFont="true" applyBorder="true" applyAlignment="true" applyProtection="true">
      <alignment horizontal="right" vertical="top" textRotation="0" wrapText="false" indent="0" shrinkToFit="false"/>
      <protection locked="true" hidden="true"/>
    </xf>
    <xf numFmtId="164" fontId="103" fillId="12" borderId="68"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3" xfId="0" applyFont="true" applyBorder="true" applyAlignment="true" applyProtection="false">
      <alignment horizontal="left" vertical="bottom" textRotation="0" wrapText="false" indent="0" shrinkToFit="false"/>
      <protection locked="true" hidden="false"/>
    </xf>
    <xf numFmtId="164" fontId="40" fillId="9" borderId="53" xfId="0" applyFont="true" applyBorder="true" applyAlignment="true" applyProtection="false">
      <alignment horizontal="right" vertical="bottom" textRotation="0" wrapText="false" indent="0" shrinkToFit="false"/>
      <protection locked="true" hidden="false"/>
    </xf>
    <xf numFmtId="164" fontId="42" fillId="9" borderId="53"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1"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1" xfId="0" applyFont="false" applyBorder="true" applyAlignment="false" applyProtection="false">
      <alignment horizontal="general" vertical="bottom" textRotation="0" wrapText="false" indent="0" shrinkToFit="false"/>
      <protection locked="true" hidden="false"/>
    </xf>
    <xf numFmtId="164" fontId="0" fillId="9" borderId="70"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1"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3"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3"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3" xfId="0" applyFont="true" applyBorder="true" applyAlignment="true" applyProtection="false">
      <alignment horizontal="left" vertical="top" textRotation="0" wrapText="false" indent="0" shrinkToFit="false"/>
      <protection locked="true" hidden="false"/>
    </xf>
    <xf numFmtId="167" fontId="32" fillId="9" borderId="53"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73" fillId="9" borderId="19" xfId="0" applyFont="true" applyBorder="true" applyAlignment="true" applyProtection="false">
      <alignment horizontal="left" vertical="bottom" textRotation="0" wrapText="false" indent="0" shrinkToFit="false"/>
      <protection locked="true" hidden="false"/>
    </xf>
    <xf numFmtId="164" fontId="73"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4"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5"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6"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7"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8"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4.xml"/><Relationship Id="rId3"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18"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24" width="14.85"/>
    <col collapsed="false" customWidth="true" hidden="false" outlineLevel="0" max="2" min="2" style="224" width="12.85"/>
    <col collapsed="false" customWidth="true" hidden="false" outlineLevel="0" max="3" min="3" style="224" width="10.99"/>
    <col collapsed="false" customWidth="true" hidden="true" outlineLevel="0" max="4" min="4" style="224" width="9.41"/>
    <col collapsed="false" customWidth="true" hidden="true" outlineLevel="0" max="5" min="5" style="224" width="8.99"/>
    <col collapsed="false" customWidth="true" hidden="false" outlineLevel="0" max="6" min="6" style="224" width="7.14"/>
    <col collapsed="false" customWidth="true" hidden="false" outlineLevel="0" max="7" min="7" style="224" width="5.56"/>
    <col collapsed="false" customWidth="true" hidden="true" outlineLevel="0" max="8" min="8" style="225" width="3.14"/>
    <col collapsed="false" customWidth="true" hidden="false" outlineLevel="0" max="9" min="9" style="224" width="4.28"/>
    <col collapsed="false" customWidth="true" hidden="false" outlineLevel="0" max="10" min="10" style="224" width="3.56"/>
    <col collapsed="false" customWidth="true" hidden="false" outlineLevel="0" max="11" min="11" style="224" width="8.99"/>
    <col collapsed="false" customWidth="true" hidden="false" outlineLevel="0" max="12" min="12" style="224" width="7.99"/>
    <col collapsed="false" customWidth="true" hidden="false" outlineLevel="0" max="13" min="13" style="224" width="8.7"/>
    <col collapsed="false" customWidth="true" hidden="false" outlineLevel="0" max="14" min="14" style="224" width="8.56"/>
    <col collapsed="false" customWidth="true" hidden="false" outlineLevel="0" max="15" min="15" style="224" width="8.85"/>
    <col collapsed="false" customWidth="true" hidden="false" outlineLevel="0" max="16" min="16" style="225" width="10.41"/>
    <col collapsed="false" customWidth="true" hidden="true" outlineLevel="0" max="18" min="17" style="225" width="8.7"/>
    <col collapsed="false" customWidth="true" hidden="true" outlineLevel="0" max="19" min="19" style="225" width="6.99"/>
    <col collapsed="false" customWidth="true" hidden="true" outlineLevel="0" max="20" min="20" style="225" width="4.85"/>
    <col collapsed="false" customWidth="true" hidden="true" outlineLevel="0" max="21" min="21" style="225" width="17.42"/>
    <col collapsed="false" customWidth="true" hidden="true" outlineLevel="0" max="22" min="22" style="225" width="11.28"/>
    <col collapsed="false" customWidth="true" hidden="false" outlineLevel="0" max="23" min="23" style="224" width="23.85"/>
    <col collapsed="false" customWidth="true" hidden="false" outlineLevel="0" max="24" min="24" style="224" width="17.99"/>
    <col collapsed="false" customWidth="false" hidden="true" outlineLevel="0" max="25" min="25" style="224" width="11.42"/>
    <col collapsed="false" customWidth="true" hidden="true" outlineLevel="0" max="26" min="26" style="224" width="8.14"/>
    <col collapsed="false" customWidth="true" hidden="false" outlineLevel="0" max="27" min="27" style="225" width="6.28"/>
    <col collapsed="false" customWidth="true" hidden="false" outlineLevel="0" max="28" min="28" style="224" width="34.13"/>
    <col collapsed="false" customWidth="true" hidden="false" outlineLevel="0" max="29" min="29" style="224" width="25.28"/>
    <col collapsed="false" customWidth="false" hidden="false" outlineLevel="0" max="257" min="30" style="224" width="11.42"/>
  </cols>
  <sheetData>
    <row r="1" customFormat="false" ht="15.75"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2.75" hidden="false" customHeight="false" outlineLevel="0" collapsed="false">
      <c r="A2" s="236" t="s">
        <v>2605</v>
      </c>
      <c r="B2" s="237"/>
      <c r="C2" s="238" t="s">
        <v>2606</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5" hidden="false" customHeight="false" outlineLevel="0" collapsed="false">
      <c r="A3" s="236" t="s">
        <v>2608</v>
      </c>
      <c r="B3" s="237"/>
      <c r="C3" s="236" t="s">
        <v>2609</v>
      </c>
      <c r="D3" s="247"/>
      <c r="E3" s="247"/>
      <c r="F3" s="248"/>
      <c r="G3" s="248"/>
      <c r="H3" s="249"/>
      <c r="I3" s="250"/>
      <c r="J3" s="249"/>
      <c r="K3" s="251" t="s">
        <v>2610</v>
      </c>
      <c r="L3" s="252"/>
      <c r="M3" s="253" t="s">
        <v>2611</v>
      </c>
      <c r="N3" s="254"/>
      <c r="O3" s="254"/>
      <c r="P3" s="255"/>
      <c r="Q3" s="233"/>
      <c r="R3" s="233"/>
      <c r="S3" s="233"/>
      <c r="T3" s="233"/>
      <c r="U3" s="233"/>
      <c r="V3" s="233"/>
      <c r="W3" s="245"/>
      <c r="X3" s="246"/>
    </row>
    <row r="4" customFormat="false" ht="13.5" hidden="false" customHeight="false" outlineLevel="0" collapsed="false">
      <c r="A4" s="256" t="n">
        <v>41850</v>
      </c>
      <c r="B4" s="257"/>
      <c r="C4" s="258"/>
      <c r="D4" s="259"/>
      <c r="E4" s="259"/>
      <c r="F4" s="258"/>
      <c r="G4" s="258"/>
      <c r="H4" s="259"/>
      <c r="I4" s="260" t="s">
        <v>2612</v>
      </c>
      <c r="J4" s="261"/>
      <c r="K4" s="261"/>
      <c r="L4" s="262"/>
      <c r="M4" s="262"/>
      <c r="N4" s="263" t="s">
        <v>2613</v>
      </c>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275" t="n">
        <v>10.2857142857143</v>
      </c>
      <c r="M5" s="276"/>
      <c r="N5" s="277" t="s">
        <v>749</v>
      </c>
      <c r="O5" s="278" t="n">
        <v>8.25</v>
      </c>
      <c r="P5" s="279"/>
      <c r="Q5" s="233"/>
      <c r="R5" s="233"/>
      <c r="S5" s="233"/>
      <c r="T5" s="233"/>
      <c r="U5" s="233"/>
      <c r="V5" s="233"/>
      <c r="W5" s="245"/>
      <c r="X5" s="265"/>
    </row>
    <row r="6" customFormat="false" ht="13.5" hidden="false" customHeight="false" outlineLevel="0" collapsed="false">
      <c r="A6" s="266" t="s">
        <v>2618</v>
      </c>
      <c r="B6" s="280" t="s">
        <v>2619</v>
      </c>
      <c r="C6" s="280" t="s">
        <v>2620</v>
      </c>
      <c r="D6" s="269"/>
      <c r="E6" s="269"/>
      <c r="F6" s="270"/>
      <c r="G6" s="271"/>
      <c r="H6" s="269"/>
      <c r="I6" s="281" t="s">
        <v>2621</v>
      </c>
      <c r="J6" s="282"/>
      <c r="K6" s="283"/>
      <c r="L6" s="284" t="s">
        <v>2622</v>
      </c>
      <c r="M6" s="285"/>
      <c r="N6" s="286" t="s">
        <v>2623</v>
      </c>
      <c r="O6" s="286"/>
      <c r="P6" s="287"/>
      <c r="Q6" s="233"/>
      <c r="R6" s="233"/>
      <c r="S6" s="233"/>
      <c r="T6" s="233"/>
      <c r="U6" s="233"/>
      <c r="V6" s="233"/>
      <c r="W6" s="245"/>
      <c r="X6" s="246"/>
    </row>
    <row r="7" customFormat="false" ht="12.75" hidden="false" customHeight="false" outlineLevel="0" collapsed="false">
      <c r="A7" s="288" t="s">
        <v>2624</v>
      </c>
      <c r="B7" s="289" t="n">
        <v>42</v>
      </c>
      <c r="C7" s="290" t="n">
        <v>58</v>
      </c>
      <c r="D7" s="291"/>
      <c r="E7" s="291"/>
      <c r="F7" s="292" t="n">
        <f aca="false">IF((OR((B7+C7=100),(B7+C7=0))),B7+C7,"ATTENTION")</f>
        <v>100</v>
      </c>
      <c r="G7" s="293"/>
      <c r="H7" s="291"/>
      <c r="I7" s="294"/>
      <c r="J7" s="295"/>
      <c r="K7" s="296"/>
      <c r="L7" s="297"/>
      <c r="M7" s="298"/>
      <c r="N7" s="299" t="s">
        <v>2625</v>
      </c>
      <c r="O7" s="300" t="s">
        <v>2626</v>
      </c>
      <c r="P7" s="301"/>
      <c r="Q7" s="233"/>
      <c r="R7" s="233"/>
      <c r="S7" s="233"/>
      <c r="T7" s="233"/>
      <c r="U7" s="233"/>
      <c r="V7" s="233"/>
      <c r="W7" s="245"/>
      <c r="X7" s="246"/>
    </row>
    <row r="8" customFormat="false" ht="12.75" hidden="false" customHeight="false" outlineLevel="0" collapsed="false">
      <c r="A8" s="302" t="s">
        <v>2627</v>
      </c>
      <c r="B8" s="302"/>
      <c r="C8" s="302"/>
      <c r="D8" s="291"/>
      <c r="E8" s="291"/>
      <c r="F8" s="303" t="s">
        <v>2628</v>
      </c>
      <c r="G8" s="304"/>
      <c r="H8" s="305"/>
      <c r="I8" s="294"/>
      <c r="J8" s="295"/>
      <c r="K8" s="296"/>
      <c r="L8" s="297"/>
      <c r="M8" s="306" t="s">
        <v>2629</v>
      </c>
      <c r="N8" s="307" t="n">
        <f aca="false">IF(ISERROR(AVERAGE(I23:I82)),"     -",AVERAGE(I23:I82))</f>
        <v>8.14285714285714</v>
      </c>
      <c r="O8" s="307" t="n">
        <f aca="false">IF(ISERROR(AVERAGE(J23:J82)),"      -",AVERAGE(J23:J82))</f>
        <v>1.14285714285714</v>
      </c>
      <c r="P8" s="308"/>
      <c r="Q8" s="233"/>
      <c r="R8" s="233"/>
      <c r="S8" s="233"/>
      <c r="T8" s="233"/>
      <c r="U8" s="233"/>
      <c r="V8" s="233"/>
      <c r="W8" s="245"/>
      <c r="X8" s="246"/>
    </row>
    <row r="9" customFormat="false" ht="13.5" hidden="false" customHeight="false" outlineLevel="0" collapsed="false">
      <c r="A9" s="266" t="s">
        <v>2630</v>
      </c>
      <c r="B9" s="309" t="n">
        <v>4</v>
      </c>
      <c r="C9" s="310" t="n">
        <v>1</v>
      </c>
      <c r="D9" s="311"/>
      <c r="E9" s="311"/>
      <c r="F9" s="312" t="n">
        <f aca="false">($B9*$B$7+$C9*$C$7)/100</f>
        <v>2.26</v>
      </c>
      <c r="G9" s="313"/>
      <c r="H9" s="314"/>
      <c r="I9" s="315"/>
      <c r="J9" s="316"/>
      <c r="K9" s="296"/>
      <c r="L9" s="317"/>
      <c r="M9" s="306" t="s">
        <v>2631</v>
      </c>
      <c r="N9" s="307" t="n">
        <f aca="false">IF(ISERROR(STDEVP(I23:I82)),"     -",STDEVP(I23:I82))</f>
        <v>4.54905237945447</v>
      </c>
      <c r="O9" s="307" t="n">
        <f aca="false">IF(ISERROR(STDEVP(J23:J82)),"      -",STDEVP(J23:J82))</f>
        <v>0.63887656499994</v>
      </c>
      <c r="P9" s="308"/>
      <c r="Q9" s="233"/>
      <c r="R9" s="233"/>
      <c r="S9" s="233"/>
      <c r="T9" s="233"/>
      <c r="U9" s="233"/>
      <c r="V9" s="233"/>
      <c r="W9" s="318"/>
      <c r="X9" s="319"/>
    </row>
    <row r="10" customFormat="false" ht="13.5"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2.75"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13</v>
      </c>
      <c r="O11" s="329" t="n">
        <f aca="false">MAX(J23:J82)</f>
        <v>2</v>
      </c>
      <c r="P11" s="330"/>
      <c r="Q11" s="233"/>
      <c r="R11" s="233"/>
      <c r="S11" s="233"/>
      <c r="T11" s="233"/>
      <c r="U11" s="233"/>
      <c r="V11" s="233"/>
    </row>
    <row r="12" customFormat="false" ht="12.75"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2</v>
      </c>
      <c r="L12" s="345"/>
      <c r="M12" s="346"/>
      <c r="N12" s="347" t="s">
        <v>2633</v>
      </c>
      <c r="O12" s="348"/>
      <c r="P12" s="349"/>
      <c r="Q12" s="233"/>
      <c r="R12" s="233"/>
      <c r="S12" s="233"/>
      <c r="T12" s="233"/>
      <c r="U12" s="233"/>
      <c r="V12" s="233"/>
    </row>
    <row r="13" customFormat="false" ht="12.75"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4</v>
      </c>
      <c r="L13" s="339"/>
      <c r="M13" s="350" t="s">
        <v>2642</v>
      </c>
      <c r="N13" s="351" t="n">
        <f aca="false">COUNTIF(F23:F82,"&gt;0")</f>
        <v>7</v>
      </c>
      <c r="O13" s="352"/>
      <c r="P13" s="353"/>
      <c r="Q13" s="233"/>
      <c r="R13" s="233"/>
      <c r="S13" s="233"/>
      <c r="T13" s="233"/>
      <c r="U13" s="233"/>
      <c r="V13" s="233"/>
    </row>
    <row r="14" customFormat="false" ht="12.75"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0</v>
      </c>
      <c r="L14" s="339"/>
      <c r="M14" s="354" t="s">
        <v>2645</v>
      </c>
      <c r="N14" s="355" t="n">
        <f aca="false">COUNTIF($I$23:$I$82,"&gt;-1")</f>
        <v>7</v>
      </c>
      <c r="O14" s="356"/>
      <c r="P14" s="353"/>
      <c r="Q14" s="233"/>
      <c r="R14" s="233"/>
      <c r="S14" s="233"/>
      <c r="T14" s="233"/>
      <c r="U14" s="233"/>
      <c r="V14" s="233"/>
    </row>
    <row r="15" customFormat="false" ht="12.75"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1</v>
      </c>
      <c r="L15" s="339"/>
      <c r="M15" s="360" t="s">
        <v>2648</v>
      </c>
      <c r="N15" s="361" t="n">
        <f aca="false">COUNTIF(J23:J82,"=1")</f>
        <v>4</v>
      </c>
      <c r="O15" s="362"/>
      <c r="P15" s="353"/>
      <c r="Q15" s="233"/>
      <c r="R15" s="233"/>
      <c r="S15" s="233"/>
      <c r="T15" s="233"/>
      <c r="U15" s="233"/>
      <c r="V15" s="233"/>
    </row>
    <row r="16" customFormat="false" ht="12.75"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2</v>
      </c>
      <c r="O16" s="362"/>
      <c r="P16" s="353"/>
      <c r="Q16" s="233"/>
      <c r="R16" s="233"/>
      <c r="S16" s="233"/>
      <c r="T16" s="233"/>
      <c r="U16" s="233"/>
      <c r="V16" s="233"/>
    </row>
    <row r="17" customFormat="false" ht="12.75"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0</v>
      </c>
      <c r="O17" s="362"/>
      <c r="P17" s="353"/>
      <c r="Q17" s="233"/>
      <c r="R17" s="233"/>
      <c r="S17" s="233"/>
      <c r="T17" s="233"/>
      <c r="U17" s="233"/>
      <c r="V17" s="233"/>
    </row>
    <row r="18" customFormat="false" ht="12.75"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5"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2.75" hidden="false" customHeight="false" outlineLevel="0" collapsed="false">
      <c r="A20" s="387" t="s">
        <v>2655</v>
      </c>
      <c r="B20" s="388" t="n">
        <f aca="false">SUM(B23:B82)</f>
        <v>4.3</v>
      </c>
      <c r="C20" s="389" t="n">
        <f aca="false">SUM(C23:C82)</f>
        <v>0.91</v>
      </c>
      <c r="D20" s="390"/>
      <c r="E20" s="391" t="s">
        <v>2654</v>
      </c>
      <c r="F20" s="392" t="n">
        <f aca="false">($B20*$B$7+$C20*$C$7)/100</f>
        <v>2.3338</v>
      </c>
      <c r="G20" s="393"/>
      <c r="H20" s="394"/>
      <c r="I20" s="395"/>
      <c r="J20" s="395"/>
      <c r="K20" s="396"/>
      <c r="L20" s="270"/>
      <c r="M20" s="397"/>
      <c r="N20" s="397"/>
      <c r="O20" s="398"/>
      <c r="P20" s="399"/>
      <c r="Q20" s="400" t="s">
        <v>2656</v>
      </c>
      <c r="R20" s="233"/>
      <c r="S20" s="233"/>
      <c r="T20" s="233"/>
      <c r="U20" s="233"/>
      <c r="V20" s="233"/>
      <c r="W20" s="373" t="s">
        <v>2657</v>
      </c>
    </row>
    <row r="21" customFormat="false" ht="12.75" hidden="false" customHeight="false" outlineLevel="0" collapsed="false">
      <c r="A21" s="401" t="s">
        <v>2658</v>
      </c>
      <c r="B21" s="402" t="n">
        <f aca="false">B20*B7/100</f>
        <v>1.806</v>
      </c>
      <c r="C21" s="402" t="n">
        <f aca="false">C20*C7/100</f>
        <v>0.5278</v>
      </c>
      <c r="D21" s="334" t="str">
        <f aca="false">IF(F21=0,"",IF((ABS(F21-F19))&gt;(0.2*F21),CONCATENATE(" rec. par taxa (",F21," %) supérieur à 20 % !"),""))</f>
        <v> rec. par taxa (2,3338 %) supérieur à 20 % !</v>
      </c>
      <c r="E21" s="403" t="str">
        <f aca="false">IF(F21=0,"",IF((ABS(F21-F19))&gt;(0.2*F21),CONCATENATE("ATTENTION : écart entre rec. par grp (",F19," %) ","et",""),""))</f>
        <v>ATTENTION : écart entre rec. par grp (0 %) et</v>
      </c>
      <c r="F21" s="404" t="n">
        <f aca="false">B21+C21</f>
        <v>2.3338</v>
      </c>
      <c r="G21" s="405"/>
      <c r="H21" s="334"/>
      <c r="I21" s="406"/>
      <c r="J21" s="406"/>
      <c r="K21" s="407"/>
      <c r="L21" s="407"/>
      <c r="M21" s="408"/>
      <c r="N21" s="408"/>
      <c r="O21" s="409"/>
      <c r="P21" s="410"/>
      <c r="Q21" s="411" t="s">
        <v>2659</v>
      </c>
      <c r="R21" s="233"/>
      <c r="S21" s="233"/>
      <c r="T21" s="233"/>
      <c r="U21" s="233"/>
      <c r="V21" s="233"/>
      <c r="W21" s="373" t="s">
        <v>2660</v>
      </c>
    </row>
    <row r="22" customFormat="false" ht="12.75"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2.75" hidden="false" customHeight="false" outlineLevel="0" collapsed="false">
      <c r="A23" s="427" t="s">
        <v>122</v>
      </c>
      <c r="B23" s="428" t="n">
        <v>0.5</v>
      </c>
      <c r="C23" s="429" t="n">
        <v>0.1</v>
      </c>
      <c r="D23" s="430" t="str">
        <f aca="false">IF(ISERROR(VLOOKUP($A23,'liste reference'!$A$7:$D$904,2,0)),IF(ISERROR(VLOOKUP($A23,'liste reference'!$B$7:$D$904,1,0)),"",VLOOKUP($A23,'liste reference'!$B$7:$D$904,1,0)),VLOOKUP($A23,'liste reference'!$A$7:$D$904,2,0))</f>
        <v>Cladophora sp.</v>
      </c>
      <c r="E23" s="430" t="e">
        <f aca="false">IF(D23="",0,VLOOKUP(D23,D$22:D22,1,0))</f>
        <v>#N/A</v>
      </c>
      <c r="F23" s="431" t="n">
        <f aca="false">($B23*$B$7+$C23*$C$7)/100</f>
        <v>0.268</v>
      </c>
      <c r="G23" s="432" t="str">
        <f aca="false">IF(A23="","",IF(ISERROR(VLOOKUP($A23,'liste reference'!$A$7:$P$904,13,0)),IF(ISERROR(VLOOKUP($A23,'liste reference'!$B$7:$P$904,12,0)),"    -",VLOOKUP($A23,'liste reference'!$B$7:$P$904,12,0)),VLOOKUP($A23,'liste reference'!$A$7:$P$904,13,0)))</f>
        <v>ALG</v>
      </c>
      <c r="H23" s="433" t="n">
        <f aca="false">IF(A23="","x",IF(ISERROR(VLOOKUP($A23,'liste reference'!$A$8:$P$904,14,0)),IF(ISERROR(VLOOKUP($A23,'liste reference'!$B$8:$P$904,13,0)),"x",VLOOKUP($A23,'liste reference'!$B$8:$P$904,13,0)),VLOOKUP($A23,'liste reference'!$A$8:$P$904,14,0)))</f>
        <v>2</v>
      </c>
      <c r="I23" s="434" t="n">
        <f aca="false">IF(ISNUMBER(H23),IF(ISERROR(VLOOKUP($A23,'liste reference'!$A$7:$P$904,3,0)),IF(ISERROR(VLOOKUP($A23,'liste reference'!$B$7:$P$904,2,0)),"",VLOOKUP($A23,'liste reference'!$B$7:$P$904,2,0)),VLOOKUP($A23,'liste reference'!$A$7:$P$904,3,0)),"")</f>
        <v>6</v>
      </c>
      <c r="J23" s="434" t="n">
        <f aca="false">IF(ISNUMBER(H23),IF(ISERROR(VLOOKUP($A23,'liste reference'!$A$7:$P$904,4,0)),IF(ISERROR(VLOOKUP($A23,'liste reference'!$B$7:$P$904,3,0)),"",VLOOKUP($A23,'liste reference'!$B$7:$P$904,3,0)),VLOOKUP($A23,'liste reference'!$A$7:$P$904,4,0)),"")</f>
        <v>1</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36"/>
      <c r="M23" s="436"/>
      <c r="N23" s="436"/>
      <c r="O23" s="437"/>
      <c r="P23" s="438" t="n">
        <f aca="false">IF($A23="NEWCOD",IF($AC23="","No",$AC23),IF(ISTEXT($E23),"DEJA SAISI !",IF($A23="","",IF(ISERROR(VLOOKUP($A23,'liste reference'!A:S,19,FALSE())),IF(ISERROR(VLOOKUP($A23,'liste reference'!B:S,19,FALSE())),"",VLOOKUP($A23,'liste reference'!B:S,19,FALSE())),VLOOKUP($A23,'liste reference'!A:S,19,FALSE())))))</f>
        <v>1124</v>
      </c>
      <c r="Q23" s="439" t="n">
        <f aca="false">IF(ISTEXT(H23),"",(B23*$B$7/100)+(C23*$C$7/100))</f>
        <v>0.268</v>
      </c>
      <c r="R23" s="440" t="n">
        <f aca="false">IF(OR(ISTEXT(H23),Q23=0),"",IF(Q23&lt;0.1,1,IF(Q23&lt;1,2,IF(Q23&lt;10,3,IF(Q23&lt;50,4,IF(Q23&gt;=50,5,""))))))</f>
        <v>2</v>
      </c>
      <c r="S23" s="440" t="n">
        <f aca="false">IF(ISERROR(R23*I23),0,R23*I23)</f>
        <v>12</v>
      </c>
      <c r="T23" s="440" t="n">
        <f aca="false">IF(ISERROR(R23*I23*J23),0,R23*I23*J23)</f>
        <v>12</v>
      </c>
      <c r="U23" s="440" t="n">
        <f aca="false">IF(ISERROR(R23*J23),0,R23*J23)</f>
        <v>2</v>
      </c>
      <c r="V23" s="441" t="str">
        <f aca="false">IF(AND(A23="",F23=0),"",IF(F23=0,"Il manque le(s) % de rec. !",""))</f>
        <v/>
      </c>
      <c r="W23" s="442"/>
      <c r="Y23" s="443" t="str">
        <f aca="false">IF(A23="new.cod","NEWCOD",IF(AND((Z23=""),ISTEXT(A23)),A23,IF(Z23="","",INDEX('liste reference'!$A$8:$A$904,Z23))))</f>
        <v>CLASPX</v>
      </c>
      <c r="Z23" s="233" t="n">
        <f aca="false">IF(ISERROR(MATCH(A23,'liste reference'!$A$8:$A$904,0)),IF(ISERROR(MATCH(A23,'liste reference'!$B$8:$B$904,0)),"",(MATCH(A23,'liste reference'!$B$8:$B$904,0))),(MATCH(A23,'liste reference'!$A$8:$A$904,0)))</f>
        <v>23</v>
      </c>
      <c r="AA23" s="444"/>
      <c r="AB23" s="445"/>
      <c r="AC23" s="445"/>
      <c r="BB23" s="233" t="n">
        <f aca="false">IF(A23="","",1)</f>
        <v>1</v>
      </c>
    </row>
    <row r="24" customFormat="false" ht="12.75" hidden="false" customHeight="false" outlineLevel="0" collapsed="false">
      <c r="A24" s="446" t="s">
        <v>301</v>
      </c>
      <c r="B24" s="447" t="n">
        <v>1</v>
      </c>
      <c r="C24" s="448" t="n">
        <v>0.75</v>
      </c>
      <c r="D24" s="430" t="str">
        <f aca="false">IF(ISERROR(VLOOKUP($A24,'liste reference'!$A$7:$D$904,2,0)),IF(ISERROR(VLOOKUP($A24,'liste reference'!$B$7:$D$904,1,0)),"",VLOOKUP($A24,'liste reference'!$B$7:$D$904,1,0)),VLOOKUP($A24,'liste reference'!$A$7:$D$904,2,0))</f>
        <v>Vaucheria sp.</v>
      </c>
      <c r="E24" s="449" t="e">
        <f aca="false">IF(D24="",0,VLOOKUP(D24,D$22:D23,1,0))</f>
        <v>#N/A</v>
      </c>
      <c r="F24" s="450" t="n">
        <f aca="false">($B24*$B$7+$C24*$C$7)/100</f>
        <v>0.855</v>
      </c>
      <c r="G24" s="432" t="str">
        <f aca="false">IF(A24="","",IF(ISERROR(VLOOKUP($A24,'liste reference'!$A$7:$P$904,13,0)),IF(ISERROR(VLOOKUP($A24,'liste reference'!$B$7:$P$904,12,0)),"    -",VLOOKUP($A24,'liste reference'!$B$7:$P$904,12,0)),VLOOKUP($A24,'liste reference'!$A$7:$P$904,13,0)))</f>
        <v>ALG</v>
      </c>
      <c r="H24" s="433" t="n">
        <f aca="false">IF(A24="","x",IF(ISERROR(VLOOKUP($A24,'liste reference'!$A$8:$P$904,14,0)),IF(ISERROR(VLOOKUP($A24,'liste reference'!$B$8:$P$904,13,0)),"x",VLOOKUP($A24,'liste reference'!$B$8:$P$904,13,0)),VLOOKUP($A24,'liste reference'!$A$8:$P$904,14,0)))</f>
        <v>2</v>
      </c>
      <c r="I24" s="434" t="n">
        <f aca="false">IF(ISNUMBER(H24),IF(ISERROR(VLOOKUP($A24,'liste reference'!$A$7:$P$904,3,0)),IF(ISERROR(VLOOKUP($A24,'liste reference'!$B$7:$P$904,2,0)),"",VLOOKUP($A24,'liste reference'!$B$7:$P$904,2,0)),VLOOKUP($A24,'liste reference'!$A$7:$P$904,3,0)),"")</f>
        <v>4</v>
      </c>
      <c r="J24" s="434" t="n">
        <f aca="false">IF(ISNUMBER(H24),IF(ISERROR(VLOOKUP($A24,'liste reference'!$A$7:$P$904,4,0)),IF(ISERROR(VLOOKUP($A24,'liste reference'!$B$7:$P$904,3,0)),"",VLOOKUP($A24,'liste reference'!$B$7:$P$904,3,0)),VLOOKUP($A24,'liste reference'!$A$7:$P$904,4,0)),"")</f>
        <v>1</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Vaucheria sp.</v>
      </c>
      <c r="L24" s="451"/>
      <c r="M24" s="451"/>
      <c r="N24" s="451"/>
      <c r="O24" s="437"/>
      <c r="P24" s="438" t="n">
        <f aca="false">IF($A24="NEWCOD",IF($AC24="","No",$AC24),IF(ISTEXT($E24),"DEJA SAISI !",IF($A24="","",IF(ISERROR(VLOOKUP($A24,'liste reference'!A:S,19,FALSE())),IF(ISERROR(VLOOKUP($A24,'liste reference'!B:S,19,FALSE())),"",VLOOKUP($A24,'liste reference'!B:S,19,FALSE())),VLOOKUP($A24,'liste reference'!A:S,19,FALSE())))))</f>
        <v>6193</v>
      </c>
      <c r="Q24" s="439" t="n">
        <f aca="false">IF(ISTEXT(H24),"",(B24*$B$7/100)+(C24*$C$7/100))</f>
        <v>0.855</v>
      </c>
      <c r="R24" s="440" t="n">
        <f aca="false">IF(OR(ISTEXT(H24),Q24=0),"",IF(Q24&lt;0.1,1,IF(Q24&lt;1,2,IF(Q24&lt;10,3,IF(Q24&lt;50,4,IF(Q24&gt;=50,5,""))))))</f>
        <v>2</v>
      </c>
      <c r="S24" s="440" t="n">
        <f aca="false">IF(ISERROR(R24*I24),0,R24*I24)</f>
        <v>8</v>
      </c>
      <c r="T24" s="440" t="n">
        <f aca="false">IF(ISERROR(R24*I24*J24),0,R24*I24*J24)</f>
        <v>8</v>
      </c>
      <c r="U24" s="452" t="n">
        <f aca="false">IF(ISERROR(R24*J24),0,R24*J24)</f>
        <v>2</v>
      </c>
      <c r="V24" s="441" t="str">
        <f aca="false">IF(AND(A24="",F24=0),"",IF(F24=0,"Il manque le(s) % de rec. !",""))</f>
        <v/>
      </c>
      <c r="W24" s="442"/>
      <c r="Y24" s="443" t="str">
        <f aca="false">IF(A24="new.cod","NEWCOD",IF(AND((Z24=""),ISTEXT(A24)),A24,IF(Z24="","",INDEX('liste reference'!$A$8:$A$904,Z24))))</f>
        <v>VAUSPX</v>
      </c>
      <c r="Z24" s="233" t="n">
        <f aca="false">IF(ISERROR(MATCH(A24,'liste reference'!$A$8:$A$904,0)),IF(ISERROR(MATCH(A24,'liste reference'!$B$8:$B$904,0)),"",(MATCH(A24,'liste reference'!$B$8:$B$904,0))),(MATCH(A24,'liste reference'!$A$8:$A$904,0)))</f>
        <v>82</v>
      </c>
      <c r="AA24" s="444"/>
      <c r="AB24" s="445"/>
      <c r="AC24" s="445"/>
      <c r="BB24" s="233" t="n">
        <f aca="false">IF(A24="","",1)</f>
        <v>1</v>
      </c>
    </row>
    <row r="25" customFormat="false" ht="12.75" hidden="false" customHeight="false" outlineLevel="0" collapsed="false">
      <c r="A25" s="446" t="s">
        <v>512</v>
      </c>
      <c r="B25" s="447" t="n">
        <v>0.1</v>
      </c>
      <c r="C25" s="448" t="n">
        <v>0.05</v>
      </c>
      <c r="D25" s="430" t="str">
        <f aca="false">IF(ISERROR(VLOOKUP($A25,'liste reference'!$A$7:$D$904,2,0)),IF(ISERROR(VLOOKUP($A25,'liste reference'!$B$7:$D$904,1,0)),"",VLOOKUP($A25,'liste reference'!$B$7:$D$904,1,0)),VLOOKUP($A25,'liste reference'!$A$7:$D$904,2,0))</f>
        <v>Pellia endiviifolia</v>
      </c>
      <c r="E25" s="449" t="e">
        <f aca="false">IF(D25="",0,VLOOKUP(D25,D$22:D24,1,0))</f>
        <v>#N/A</v>
      </c>
      <c r="F25" s="450" t="n">
        <f aca="false">($B25*$B$7+$C25*$C$7)/100</f>
        <v>0.071</v>
      </c>
      <c r="G25" s="432" t="str">
        <f aca="false">IF(A25="","",IF(ISERROR(VLOOKUP($A25,'liste reference'!$A$7:$P$904,13,0)),IF(ISERROR(VLOOKUP($A25,'liste reference'!$B$7:$P$904,12,0)),"    -",VLOOKUP($A25,'liste reference'!$B$7:$P$904,12,0)),VLOOKUP($A25,'liste reference'!$A$7:$P$904,13,0)))</f>
        <v>BRh</v>
      </c>
      <c r="H25" s="433" t="n">
        <f aca="false">IF(A25="","x",IF(ISERROR(VLOOKUP($A25,'liste reference'!$A$8:$P$904,14,0)),IF(ISERROR(VLOOKUP($A25,'liste reference'!$B$8:$P$904,13,0)),"x",VLOOKUP($A25,'liste reference'!$B$8:$P$904,13,0)),VLOOKUP($A25,'liste reference'!$A$8:$P$904,14,0)))</f>
        <v>4</v>
      </c>
      <c r="I25" s="434" t="n">
        <f aca="false">IF(ISNUMBER(H25),IF(ISERROR(VLOOKUP($A25,'liste reference'!$A$7:$P$904,3,0)),IF(ISERROR(VLOOKUP($A25,'liste reference'!$B$7:$P$904,2,0)),"",VLOOKUP($A25,'liste reference'!$B$7:$P$904,2,0)),VLOOKUP($A25,'liste reference'!$A$7:$P$904,3,0)),"")</f>
        <v>0</v>
      </c>
      <c r="J25" s="434" t="n">
        <f aca="false">IF(ISNUMBER(H25),IF(ISERROR(VLOOKUP($A25,'liste reference'!$A$7:$P$904,4,0)),IF(ISERROR(VLOOKUP($A25,'liste reference'!$B$7:$P$904,3,0)),"",VLOOKUP($A25,'liste reference'!$B$7:$P$904,3,0)),VLOOKUP($A25,'liste reference'!$A$7:$P$904,4,0)),"")</f>
        <v>0</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Pellia endiviifolia</v>
      </c>
      <c r="L25" s="451"/>
      <c r="M25" s="451"/>
      <c r="N25" s="451"/>
      <c r="O25" s="437" t="s">
        <v>2679</v>
      </c>
      <c r="P25" s="438" t="n">
        <f aca="false">IF($A25="NEWCOD",IF($AC25="","No",$AC25),IF(ISTEXT($E25),"DEJA SAISI !",IF($A25="","",IF(ISERROR(VLOOKUP($A25,'liste reference'!A:S,19,FALSE())),IF(ISERROR(VLOOKUP($A25,'liste reference'!B:S,19,FALSE())),"",VLOOKUP($A25,'liste reference'!B:S,19,FALSE())),VLOOKUP($A25,'liste reference'!A:S,19,FALSE())))))</f>
        <v>1197</v>
      </c>
      <c r="Q25" s="439" t="n">
        <f aca="false">IF(ISTEXT(H25),"",(B25*$B$7/100)+(C25*$C$7/100))</f>
        <v>0.071</v>
      </c>
      <c r="R25" s="440" t="n">
        <f aca="false">IF(OR(ISTEXT(H25),Q25=0),"",IF(Q25&lt;0.1,1,IF(Q25&lt;1,2,IF(Q25&lt;10,3,IF(Q25&lt;50,4,IF(Q25&gt;=50,5,""))))))</f>
        <v>1</v>
      </c>
      <c r="S25" s="440" t="n">
        <f aca="false">IF(ISERROR(R25*I25),0,R25*I25)</f>
        <v>0</v>
      </c>
      <c r="T25" s="440" t="n">
        <f aca="false">IF(ISERROR(R25*I25*J25),0,R25*I25*J25)</f>
        <v>0</v>
      </c>
      <c r="U25" s="452" t="n">
        <f aca="false">IF(ISERROR(R25*J25),0,R25*J25)</f>
        <v>0</v>
      </c>
      <c r="V25" s="441" t="str">
        <f aca="false">IF(AND(A25="",F25=0),"",IF(F25=0,"Il manque le(s) % de rec. !",""))</f>
        <v/>
      </c>
      <c r="W25" s="442"/>
      <c r="Y25" s="443" t="str">
        <f aca="false">IF(A25="new.cod","NEWCOD",IF(AND((Z25=""),ISTEXT(A25)),A25,IF(Z25="","",INDEX('liste reference'!$A$8:$A$904,Z25))))</f>
        <v>PELEND</v>
      </c>
      <c r="Z25" s="233" t="n">
        <f aca="false">IF(ISERROR(MATCH(A25,'liste reference'!$A$8:$A$904,0)),IF(ISERROR(MATCH(A25,'liste reference'!$B$8:$B$904,0)),"",(MATCH(A25,'liste reference'!$B$8:$B$904,0))),(MATCH(A25,'liste reference'!$A$8:$A$904,0)))</f>
        <v>120</v>
      </c>
      <c r="AA25" s="444" t="s">
        <v>2679</v>
      </c>
      <c r="AB25" s="445"/>
      <c r="AC25" s="445"/>
      <c r="BB25" s="233" t="n">
        <f aca="false">IF(A25="","",1)</f>
        <v>1</v>
      </c>
    </row>
    <row r="26" customFormat="false" ht="12.75" hidden="false" customHeight="false" outlineLevel="0" collapsed="false">
      <c r="A26" s="446" t="s">
        <v>749</v>
      </c>
      <c r="B26" s="447" t="n">
        <v>2.5</v>
      </c>
      <c r="C26" s="448"/>
      <c r="D26" s="430" t="str">
        <f aca="false">IF(ISERROR(VLOOKUP($A26,'liste reference'!$A$7:$D$904,2,0)),IF(ISERROR(VLOOKUP($A26,'liste reference'!$B$7:$D$904,1,0)),"",VLOOKUP($A26,'liste reference'!$B$7:$D$904,1,0)),VLOOKUP($A26,'liste reference'!$A$7:$D$904,2,0))</f>
        <v>Cinclidotus riparius</v>
      </c>
      <c r="E26" s="449" t="e">
        <f aca="false">IF(D26="",0,VLOOKUP(D26,D$22:D25,1,0))</f>
        <v>#N/A</v>
      </c>
      <c r="F26" s="450" t="n">
        <f aca="false">($B26*$B$7+$C26*$C$7)/100</f>
        <v>1.05</v>
      </c>
      <c r="G26" s="432" t="str">
        <f aca="false">IF(A26="","",IF(ISERROR(VLOOKUP($A26,'liste reference'!$A$7:$P$904,13,0)),IF(ISERROR(VLOOKUP($A26,'liste reference'!$B$7:$P$904,12,0)),"    -",VLOOKUP($A26,'liste reference'!$B$7:$P$904,12,0)),VLOOKUP($A26,'liste reference'!$A$7:$P$904,13,0)))</f>
        <v>BRm</v>
      </c>
      <c r="H26" s="433" t="n">
        <f aca="false">IF(A26="","x",IF(ISERROR(VLOOKUP($A26,'liste reference'!$A$8:$P$904,14,0)),IF(ISERROR(VLOOKUP($A26,'liste reference'!$B$8:$P$904,13,0)),"x",VLOOKUP($A26,'liste reference'!$B$8:$P$904,13,0)),VLOOKUP($A26,'liste reference'!$A$8:$P$904,14,0)))</f>
        <v>5</v>
      </c>
      <c r="I26" s="434" t="n">
        <f aca="false">IF(ISNUMBER(H26),IF(ISERROR(VLOOKUP($A26,'liste reference'!$A$7:$P$904,3,0)),IF(ISERROR(VLOOKUP($A26,'liste reference'!$B$7:$P$904,2,0)),"",VLOOKUP($A26,'liste reference'!$B$7:$P$904,2,0)),VLOOKUP($A26,'liste reference'!$A$7:$P$904,3,0)),"")</f>
        <v>13</v>
      </c>
      <c r="J26" s="434" t="n">
        <f aca="false">IF(ISNUMBER(H26),IF(ISERROR(VLOOKUP($A26,'liste reference'!$A$7:$P$904,4,0)),IF(ISERROR(VLOOKUP($A26,'liste reference'!$B$7:$P$904,3,0)),"",VLOOKUP($A26,'liste reference'!$B$7:$P$904,3,0)),VLOOKUP($A26,'liste reference'!$A$7:$P$904,4,0)),"")</f>
        <v>2</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Cinclidotus riparius</v>
      </c>
      <c r="L26" s="451"/>
      <c r="M26" s="451"/>
      <c r="N26" s="451"/>
      <c r="O26" s="437"/>
      <c r="P26" s="438" t="n">
        <f aca="false">IF($A26="NEWCOD",IF($AC26="","No",$AC26),IF(ISTEXT($E26),"DEJA SAISI !",IF($A26="","",IF(ISERROR(VLOOKUP($A26,'liste reference'!A:S,19,FALSE())),IF(ISERROR(VLOOKUP($A26,'liste reference'!B:S,19,FALSE())),"",VLOOKUP($A26,'liste reference'!B:S,19,FALSE())),VLOOKUP($A26,'liste reference'!A:S,19,FALSE())))))</f>
        <v>1321</v>
      </c>
      <c r="Q26" s="439" t="n">
        <f aca="false">IF(ISTEXT(H26),"",(B26*$B$7/100)+(C26*$C$7/100))</f>
        <v>1.05</v>
      </c>
      <c r="R26" s="440" t="n">
        <f aca="false">IF(OR(ISTEXT(H26),Q26=0),"",IF(Q26&lt;0.1,1,IF(Q26&lt;1,2,IF(Q26&lt;10,3,IF(Q26&lt;50,4,IF(Q26&gt;=50,5,""))))))</f>
        <v>3</v>
      </c>
      <c r="S26" s="440" t="n">
        <f aca="false">IF(ISERROR(R26*I26),0,R26*I26)</f>
        <v>39</v>
      </c>
      <c r="T26" s="440" t="n">
        <f aca="false">IF(ISERROR(R26*I26*J26),0,R26*I26*J26)</f>
        <v>78</v>
      </c>
      <c r="U26" s="452" t="n">
        <f aca="false">IF(ISERROR(R26*J26),0,R26*J26)</f>
        <v>6</v>
      </c>
      <c r="V26" s="441" t="str">
        <f aca="false">IF(AND(A26="",F26=0),"",IF(F26=0,"Il manque le(s) % de rec. !",""))</f>
        <v/>
      </c>
      <c r="W26" s="442"/>
      <c r="X26" s="442"/>
      <c r="Y26" s="443" t="str">
        <f aca="false">IF(A26="new.cod","NEWCOD",IF(AND((Z26=""),ISTEXT(A26)),A26,IF(Z26="","",INDEX('liste reference'!$A$8:$A$904,Z26))))</f>
        <v>CINRIP</v>
      </c>
      <c r="Z26" s="233" t="n">
        <f aca="false">IF(ISERROR(MATCH(A26,'liste reference'!$A$8:$A$904,0)),IF(ISERROR(MATCH(A26,'liste reference'!$B$8:$B$904,0)),"",(MATCH(A26,'liste reference'!$B$8:$B$904,0))),(MATCH(A26,'liste reference'!$A$8:$A$904,0)))</f>
        <v>174</v>
      </c>
      <c r="AA26" s="444"/>
      <c r="AB26" s="445"/>
      <c r="AC26" s="445"/>
      <c r="BB26" s="233" t="n">
        <f aca="false">IF(A26="","",1)</f>
        <v>1</v>
      </c>
    </row>
    <row r="27" customFormat="false" ht="12.75" hidden="false" customHeight="false" outlineLevel="0" collapsed="false">
      <c r="A27" s="446" t="s">
        <v>852</v>
      </c>
      <c r="B27" s="447" t="n">
        <v>0.15</v>
      </c>
      <c r="C27" s="448"/>
      <c r="D27" s="430" t="str">
        <f aca="false">IF(ISERROR(VLOOKUP($A27,'liste reference'!$A$7:$D$904,2,0)),IF(ISERROR(VLOOKUP($A27,'liste reference'!$B$7:$D$904,1,0)),"",VLOOKUP($A27,'liste reference'!$B$7:$D$904,1,0)),VLOOKUP($A27,'liste reference'!$A$7:$D$904,2,0))</f>
        <v>Fissidens crassipes</v>
      </c>
      <c r="E27" s="449" t="e">
        <f aca="false">IF(D27="",0,VLOOKUP(D27,D$22:D26,1,0))</f>
        <v>#N/A</v>
      </c>
      <c r="F27" s="450" t="n">
        <f aca="false">($B27*$B$7+$C27*$C$7)/100</f>
        <v>0.063</v>
      </c>
      <c r="G27" s="432" t="str">
        <f aca="false">IF(A27="","",IF(ISERROR(VLOOKUP($A27,'liste reference'!$A$7:$P$904,13,0)),IF(ISERROR(VLOOKUP($A27,'liste reference'!$B$7:$P$904,12,0)),"    -",VLOOKUP($A27,'liste reference'!$B$7:$P$904,12,0)),VLOOKUP($A27,'liste reference'!$A$7:$P$904,13,0)))</f>
        <v>BRm</v>
      </c>
      <c r="H27" s="433" t="n">
        <f aca="false">IF(A27="","x",IF(ISERROR(VLOOKUP($A27,'liste reference'!$A$8:$P$904,14,0)),IF(ISERROR(VLOOKUP($A27,'liste reference'!$B$8:$P$904,13,0)),"x",VLOOKUP($A27,'liste reference'!$B$8:$P$904,13,0)),VLOOKUP($A27,'liste reference'!$A$8:$P$904,14,0)))</f>
        <v>5</v>
      </c>
      <c r="I27" s="434" t="n">
        <f aca="false">IF(ISNUMBER(H27),IF(ISERROR(VLOOKUP($A27,'liste reference'!$A$7:$P$904,3,0)),IF(ISERROR(VLOOKUP($A27,'liste reference'!$B$7:$P$904,2,0)),"",VLOOKUP($A27,'liste reference'!$B$7:$P$904,2,0)),VLOOKUP($A27,'liste reference'!$A$7:$P$904,3,0)),"")</f>
        <v>12</v>
      </c>
      <c r="J27" s="434" t="n">
        <f aca="false">IF(ISNUMBER(H27),IF(ISERROR(VLOOKUP($A27,'liste reference'!$A$7:$P$904,4,0)),IF(ISERROR(VLOOKUP($A27,'liste reference'!$B$7:$P$904,3,0)),"",VLOOKUP($A27,'liste reference'!$B$7:$P$904,3,0)),VLOOKUP($A27,'liste reference'!$A$7:$P$904,4,0)),"")</f>
        <v>2</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Fissidens crassipes</v>
      </c>
      <c r="L27" s="451"/>
      <c r="M27" s="451"/>
      <c r="N27" s="451"/>
      <c r="O27" s="437"/>
      <c r="P27" s="438" t="n">
        <f aca="false">IF($A27="NEWCOD",IF($AC27="","No",$AC27),IF(ISTEXT($E27),"DEJA SAISI !",IF($A27="","",IF(ISERROR(VLOOKUP($A27,'liste reference'!A:S,19,FALSE())),IF(ISERROR(VLOOKUP($A27,'liste reference'!B:S,19,FALSE())),"",VLOOKUP($A27,'liste reference'!B:S,19,FALSE())),VLOOKUP($A27,'liste reference'!A:S,19,FALSE())))))</f>
        <v>1294</v>
      </c>
      <c r="Q27" s="439" t="n">
        <f aca="false">IF(ISTEXT(H27),"",(B27*$B$7/100)+(C27*$C$7/100))</f>
        <v>0.063</v>
      </c>
      <c r="R27" s="440" t="n">
        <f aca="false">IF(OR(ISTEXT(H27),Q27=0),"",IF(Q27&lt;0.1,1,IF(Q27&lt;1,2,IF(Q27&lt;10,3,IF(Q27&lt;50,4,IF(Q27&gt;=50,5,""))))))</f>
        <v>1</v>
      </c>
      <c r="S27" s="440" t="n">
        <f aca="false">IF(ISERROR(R27*I27),0,R27*I27)</f>
        <v>12</v>
      </c>
      <c r="T27" s="440" t="n">
        <f aca="false">IF(ISERROR(R27*I27*J27),0,R27*I27*J27)</f>
        <v>24</v>
      </c>
      <c r="U27" s="452" t="n">
        <f aca="false">IF(ISERROR(R27*J27),0,R27*J27)</f>
        <v>2</v>
      </c>
      <c r="V27" s="441" t="str">
        <f aca="false">IF(AND(A27="",F27=0),"",IF(F27=0,"Il manque le(s) % de rec. !",""))</f>
        <v/>
      </c>
      <c r="W27" s="453"/>
      <c r="Y27" s="443" t="str">
        <f aca="false">IF(A27="new.cod","NEWCOD",IF(AND((Z27=""),ISTEXT(A27)),A27,IF(Z27="","",INDEX('liste reference'!$A$8:$A$904,Z27))))</f>
        <v>FISCRA</v>
      </c>
      <c r="Z27" s="233" t="n">
        <f aca="false">IF(ISERROR(MATCH(A27,'liste reference'!$A$8:$A$904,0)),IF(ISERROR(MATCH(A27,'liste reference'!$B$8:$B$904,0)),"",(MATCH(A27,'liste reference'!$B$8:$B$904,0))),(MATCH(A27,'liste reference'!$A$8:$A$904,0)))</f>
        <v>197</v>
      </c>
      <c r="AA27" s="444"/>
      <c r="AB27" s="445"/>
      <c r="AC27" s="445"/>
      <c r="BB27" s="233" t="n">
        <f aca="false">IF(A27="","",1)</f>
        <v>1</v>
      </c>
    </row>
    <row r="28" customFormat="false" ht="12.75" hidden="false" customHeight="false" outlineLevel="0" collapsed="false">
      <c r="A28" s="446" t="s">
        <v>1054</v>
      </c>
      <c r="B28" s="447" t="n">
        <v>0.05</v>
      </c>
      <c r="C28" s="448"/>
      <c r="D28" s="430" t="str">
        <f aca="false">IF(ISERROR(VLOOKUP($A28,'liste reference'!$A$7:$D$904,2,0)),IF(ISERROR(VLOOKUP($A28,'liste reference'!$B$7:$D$904,1,0)),"",VLOOKUP($A28,'liste reference'!$B$7:$D$904,1,0)),VLOOKUP($A28,'liste reference'!$A$7:$D$904,2,0))</f>
        <v>Rhynchostegium riparioides</v>
      </c>
      <c r="E28" s="449" t="e">
        <f aca="false">IF(D28="",0,VLOOKUP(D28,D$20:D23,1,0))</f>
        <v>#N/A</v>
      </c>
      <c r="F28" s="450" t="n">
        <f aca="false">($B28*$B$7+$C28*$C$7)/100</f>
        <v>0.021</v>
      </c>
      <c r="G28" s="432" t="str">
        <f aca="false">IF(A28="","",IF(ISERROR(VLOOKUP($A28,'liste reference'!$A$7:$P$904,13,0)),IF(ISERROR(VLOOKUP($A28,'liste reference'!$B$7:$P$904,12,0)),"    -",VLOOKUP($A28,'liste reference'!$B$7:$P$904,12,0)),VLOOKUP($A28,'liste reference'!$A$7:$P$904,13,0)))</f>
        <v>BRm</v>
      </c>
      <c r="H28" s="433" t="n">
        <f aca="false">IF(A28="","x",IF(ISERROR(VLOOKUP($A28,'liste reference'!$A$8:$P$904,14,0)),IF(ISERROR(VLOOKUP($A28,'liste reference'!$B$8:$P$904,13,0)),"x",VLOOKUP($A28,'liste reference'!$B$8:$P$904,13,0)),VLOOKUP($A28,'liste reference'!$A$8:$P$904,14,0)))</f>
        <v>5</v>
      </c>
      <c r="I28" s="434" t="n">
        <f aca="false">IF(ISNUMBER(H28),IF(ISERROR(VLOOKUP($A28,'liste reference'!$A$7:$P$904,3,0)),IF(ISERROR(VLOOKUP($A28,'liste reference'!$B$7:$P$904,2,0)),"",VLOOKUP($A28,'liste reference'!$B$7:$P$904,2,0)),VLOOKUP($A28,'liste reference'!$A$7:$P$904,3,0)),"")</f>
        <v>12</v>
      </c>
      <c r="J28" s="434" t="n">
        <f aca="false">IF(ISNUMBER(H28),IF(ISERROR(VLOOKUP($A28,'liste reference'!$A$7:$P$904,4,0)),IF(ISERROR(VLOOKUP($A28,'liste reference'!$B$7:$P$904,3,0)),"",VLOOKUP($A28,'liste reference'!$B$7:$P$904,3,0)),VLOOKUP($A28,'liste reference'!$A$7:$P$904,4,0)),"")</f>
        <v>1</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Rhynchostegium riparioides</v>
      </c>
      <c r="L28" s="451"/>
      <c r="M28" s="451"/>
      <c r="N28" s="451"/>
      <c r="O28" s="437"/>
      <c r="P28" s="438" t="n">
        <f aca="false">IF($A28="NEWCOD",IF($AC28="","No",$AC28),IF(ISTEXT($E28),"DEJA SAISI !",IF($A28="","",IF(ISERROR(VLOOKUP($A28,'liste reference'!A:S,19,FALSE())),IF(ISERROR(VLOOKUP($A28,'liste reference'!B:S,19,FALSE())),"",VLOOKUP($A28,'liste reference'!B:S,19,FALSE())),VLOOKUP($A28,'liste reference'!A:S,19,FALSE())))))</f>
        <v>1268</v>
      </c>
      <c r="Q28" s="439" t="n">
        <f aca="false">IF(ISTEXT(H28),"",(B28*$B$7/100)+(C28*$C$7/100))</f>
        <v>0.021</v>
      </c>
      <c r="R28" s="440" t="n">
        <f aca="false">IF(OR(ISTEXT(H28),Q28=0),"",IF(Q28&lt;0.1,1,IF(Q28&lt;1,2,IF(Q28&lt;10,3,IF(Q28&lt;50,4,IF(Q28&gt;=50,5,""))))))</f>
        <v>1</v>
      </c>
      <c r="S28" s="440" t="n">
        <f aca="false">IF(ISERROR(R28*I28),0,R28*I28)</f>
        <v>12</v>
      </c>
      <c r="T28" s="440" t="n">
        <f aca="false">IF(ISERROR(R28*I28*J28),0,R28*I28*J28)</f>
        <v>12</v>
      </c>
      <c r="U28" s="452" t="n">
        <f aca="false">IF(ISERROR(R28*J28),0,R28*J28)</f>
        <v>1</v>
      </c>
      <c r="V28" s="441" t="str">
        <f aca="false">IF(AND(A28="",F28=0),"",IF(F28=0,"Il manque le(s) % de rec. !",""))</f>
        <v/>
      </c>
      <c r="W28" s="442"/>
      <c r="Y28" s="443" t="str">
        <f aca="false">IF(A28="new.cod","NEWCOD",IF(AND((Z28=""),ISTEXT(A28)),A28,IF(Z28="","",INDEX('liste reference'!$A$8:$A$904,Z28))))</f>
        <v>RHYRIP</v>
      </c>
      <c r="Z28" s="233" t="n">
        <f aca="false">IF(ISERROR(MATCH(A28,'liste reference'!$A$8:$A$904,0)),IF(ISERROR(MATCH(A28,'liste reference'!$B$8:$B$904,0)),"",(MATCH(A28,'liste reference'!$B$8:$B$904,0))),(MATCH(A28,'liste reference'!$A$8:$A$904,0)))</f>
        <v>252</v>
      </c>
      <c r="AA28" s="444"/>
      <c r="AB28" s="445"/>
      <c r="AC28" s="445"/>
      <c r="BB28" s="233" t="n">
        <f aca="false">IF(A28="","",1)</f>
        <v>1</v>
      </c>
    </row>
    <row r="29" customFormat="false" ht="12.75" hidden="false" customHeight="false" outlineLevel="0" collapsed="false">
      <c r="A29" s="446" t="s">
        <v>1224</v>
      </c>
      <c r="B29" s="447"/>
      <c r="C29" s="448" t="n">
        <v>0.01</v>
      </c>
      <c r="D29" s="430" t="str">
        <f aca="false">IF(ISERROR(VLOOKUP($A29,'liste reference'!$A$7:$D$904,2,0)),IF(ISERROR(VLOOKUP($A29,'liste reference'!$B$7:$D$904,1,0)),"",VLOOKUP($A29,'liste reference'!$B$7:$D$904,1,0)),VLOOKUP($A29,'liste reference'!$A$7:$D$904,2,0))</f>
        <v>Apium nodiflorum</v>
      </c>
      <c r="E29" s="449" t="e">
        <f aca="false">IF(D29="",0,VLOOKUP(D29,D$22:D28,1,0))</f>
        <v>#N/A</v>
      </c>
      <c r="F29" s="450" t="n">
        <f aca="false">($B29*$B$7+$C29*$C$7)/100</f>
        <v>0.0058</v>
      </c>
      <c r="G29" s="432" t="str">
        <f aca="false">IF(A29="","",IF(ISERROR(VLOOKUP($A29,'liste reference'!$A$7:$P$904,13,0)),IF(ISERROR(VLOOKUP($A29,'liste reference'!$B$7:$P$904,12,0)),"    -",VLOOKUP($A29,'liste reference'!$B$7:$P$904,12,0)),VLOOKUP($A29,'liste reference'!$A$7:$P$904,13,0)))</f>
        <v>PHy</v>
      </c>
      <c r="H29" s="433" t="n">
        <f aca="false">IF(A29="","x",IF(ISERROR(VLOOKUP($A29,'liste reference'!$A$8:$P$904,14,0)),IF(ISERROR(VLOOKUP($A29,'liste reference'!$B$8:$P$904,13,0)),"x",VLOOKUP($A29,'liste reference'!$B$8:$P$904,13,0)),VLOOKUP($A29,'liste reference'!$A$8:$P$904,14,0)))</f>
        <v>7</v>
      </c>
      <c r="I29" s="434" t="n">
        <f aca="false">IF(ISNUMBER(H29),IF(ISERROR(VLOOKUP($A29,'liste reference'!$A$7:$P$904,3,0)),IF(ISERROR(VLOOKUP($A29,'liste reference'!$B$7:$P$904,2,0)),"",VLOOKUP($A29,'liste reference'!$B$7:$P$904,2,0)),VLOOKUP($A29,'liste reference'!$A$7:$P$904,3,0)),"")</f>
        <v>10</v>
      </c>
      <c r="J29" s="434" t="n">
        <f aca="false">IF(ISNUMBER(H29),IF(ISERROR(VLOOKUP($A29,'liste reference'!$A$7:$P$904,4,0)),IF(ISERROR(VLOOKUP($A29,'liste reference'!$B$7:$P$904,3,0)),"",VLOOKUP($A29,'liste reference'!$B$7:$P$904,3,0)),VLOOKUP($A29,'liste reference'!$A$7:$P$904,4,0)),"")</f>
        <v>1</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Apium nodiflorum</v>
      </c>
      <c r="L29" s="451"/>
      <c r="M29" s="451"/>
      <c r="N29" s="451"/>
      <c r="O29" s="437"/>
      <c r="P29" s="438" t="n">
        <f aca="false">IF($A29="NEWCOD",IF($AC29="","No",$AC29),IF(ISTEXT($E29),"DEJA SAISI !",IF($A29="","",IF(ISERROR(VLOOKUP($A29,'liste reference'!A:S,19,FALSE())),IF(ISERROR(VLOOKUP($A29,'liste reference'!B:S,19,FALSE())),"",VLOOKUP($A29,'liste reference'!B:S,19,FALSE())),VLOOKUP($A29,'liste reference'!A:S,19,FALSE())))))</f>
        <v>1974</v>
      </c>
      <c r="Q29" s="439" t="n">
        <f aca="false">IF(ISTEXT(H29),"",(B29*$B$7/100)+(C29*$C$7/100))</f>
        <v>0.0058</v>
      </c>
      <c r="R29" s="440" t="n">
        <f aca="false">IF(OR(ISTEXT(H29),Q29=0),"",IF(Q29&lt;0.1,1,IF(Q29&lt;1,2,IF(Q29&lt;10,3,IF(Q29&lt;50,4,IF(Q29&gt;=50,5,""))))))</f>
        <v>1</v>
      </c>
      <c r="S29" s="440" t="n">
        <f aca="false">IF(ISERROR(R29*I29),0,R29*I29)</f>
        <v>10</v>
      </c>
      <c r="T29" s="440" t="n">
        <f aca="false">IF(ISERROR(R29*I29*J29),0,R29*I29*J29)</f>
        <v>10</v>
      </c>
      <c r="U29" s="452" t="n">
        <f aca="false">IF(ISERROR(R29*J29),0,R29*J29)</f>
        <v>1</v>
      </c>
      <c r="V29" s="441" t="str">
        <f aca="false">IF(AND(A29="",F29=0),"",IF(F29=0,"Il manque le(s) % de rec. !",""))</f>
        <v/>
      </c>
      <c r="W29" s="442"/>
      <c r="Y29" s="443" t="str">
        <f aca="false">IF(A29="new.cod","NEWCOD",IF(AND((Z29=""),ISTEXT(A29)),A29,IF(Z29="","",INDEX('liste reference'!$A$8:$A$904,Z29))))</f>
        <v>APINOD</v>
      </c>
      <c r="Z29" s="233" t="n">
        <f aca="false">IF(ISERROR(MATCH(A29,'liste reference'!$A$8:$A$904,0)),IF(ISERROR(MATCH(A29,'liste reference'!$B$8:$B$904,0)),"",(MATCH(A29,'liste reference'!$B$8:$B$904,0))),(MATCH(A29,'liste reference'!$A$8:$A$904,0)))</f>
        <v>309</v>
      </c>
      <c r="AA29" s="444"/>
      <c r="AB29" s="445"/>
      <c r="AC29" s="445"/>
      <c r="BB29" s="233" t="n">
        <f aca="false">IF(A29="","",1)</f>
        <v>1</v>
      </c>
    </row>
    <row r="30" customFormat="false" ht="12.75" hidden="false" customHeight="false" outlineLevel="0" collapsed="false">
      <c r="A30" s="446"/>
      <c r="B30" s="447"/>
      <c r="C30" s="448"/>
      <c r="D30" s="430" t="str">
        <f aca="false">IF(ISERROR(VLOOKUP($A30,'liste reference'!$A$7:$D$904,2,0)),IF(ISERROR(VLOOKUP($A30,'liste reference'!$B$7:$D$904,1,0)),"",VLOOKUP($A30,'liste reference'!$B$7:$D$904,1,0)),VLOOKUP($A30,'liste reference'!$A$7:$D$904,2,0))</f>
        <v/>
      </c>
      <c r="E30" s="449" t="n">
        <f aca="false">IF(D30="",0,VLOOKUP(D30,D$18:D26,1,0))</f>
        <v>0</v>
      </c>
      <c r="F30" s="450" t="n">
        <f aca="false">($B30*$B$7+$C30*$C$7)/100</f>
        <v>0</v>
      </c>
      <c r="G30" s="432" t="str">
        <f aca="false">IF(A30="","",IF(ISERROR(VLOOKUP($A30,'liste reference'!$A$7:$P$904,13,0)),IF(ISERROR(VLOOKUP($A30,'liste reference'!$B$7:$P$904,12,0)),"    -",VLOOKUP($A30,'liste reference'!$B$7:$P$904,12,0)),VLOOKUP($A30,'liste reference'!$A$7:$P$904,13,0)))</f>
        <v/>
      </c>
      <c r="H30" s="433" t="str">
        <f aca="false">IF(A30="","x",IF(ISERROR(VLOOKUP($A30,'liste reference'!$A$8:$P$904,14,0)),IF(ISERROR(VLOOKUP($A30,'liste reference'!$B$8:$P$904,13,0)),"x",VLOOKUP($A30,'liste reference'!$B$8:$P$904,13,0)),VLOOKUP($A30,'liste reference'!$A$8:$P$904,14,0)))</f>
        <v>x</v>
      </c>
      <c r="I30" s="434" t="str">
        <f aca="false">IF(ISNUMBER(H30),IF(ISERROR(VLOOKUP($A30,'liste reference'!$A$7:$P$904,3,0)),IF(ISERROR(VLOOKUP($A30,'liste reference'!$B$7:$P$904,2,0)),"",VLOOKUP($A30,'liste reference'!$B$7:$P$904,2,0)),VLOOKUP($A30,'liste reference'!$A$7:$P$904,3,0)),"")</f>
        <v/>
      </c>
      <c r="J30" s="434" t="str">
        <f aca="false">IF(ISNUMBER(H30),IF(ISERROR(VLOOKUP($A30,'liste reference'!$A$7:$P$904,4,0)),IF(ISERROR(VLOOKUP($A30,'liste reference'!$B$7:$P$904,3,0)),"",VLOOKUP($A30,'liste reference'!$B$7:$P$904,3,0)),VLOOKUP($A30,'liste reference'!$A$7:$P$904,4,0)),"")</f>
        <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51"/>
      <c r="M30" s="451"/>
      <c r="N30" s="451"/>
      <c r="O30" s="437"/>
      <c r="P30" s="438" t="str">
        <f aca="false">IF($A30="NEWCOD",IF($AC30="","No",$AC30),IF(ISTEXT($E30),"DEJA SAISI !",IF($A30="","",IF(ISERROR(VLOOKUP($A30,'liste reference'!A:S,19,FALSE())),IF(ISERROR(VLOOKUP($A30,'liste reference'!B:S,19,FALSE())),"",VLOOKUP($A30,'liste reference'!B:S,19,FALSE())),VLOOKUP($A30,'liste reference'!A:S,19,FALSE())))))</f>
        <v/>
      </c>
      <c r="Q30" s="439" t="str">
        <f aca="false">IF(ISTEXT(H30),"",(B30*$B$7/100)+(C30*$C$7/100))</f>
        <v/>
      </c>
      <c r="R30" s="440" t="str">
        <f aca="false">IF(OR(ISTEXT(H30),Q30=0),"",IF(Q30&lt;0.1,1,IF(Q30&lt;1,2,IF(Q30&lt;10,3,IF(Q30&lt;50,4,IF(Q30&gt;=50,5,""))))))</f>
        <v/>
      </c>
      <c r="S30" s="440" t="n">
        <f aca="false">IF(ISERROR(R30*I30),0,R30*I30)</f>
        <v>0</v>
      </c>
      <c r="T30" s="440" t="n">
        <f aca="false">IF(ISERROR(R30*I30*J30),0,R30*I30*J30)</f>
        <v>0</v>
      </c>
      <c r="U30" s="452" t="n">
        <f aca="false">IF(ISERROR(R30*J30),0,R30*J30)</f>
        <v>0</v>
      </c>
      <c r="V30" s="441" t="str">
        <f aca="false">IF(AND(A30="",F30=0),"",IF(F30=0,"Il manque le(s) % de rec. !",""))</f>
        <v/>
      </c>
      <c r="W30" s="442"/>
      <c r="Y30" s="443" t="str">
        <f aca="false">IF(A30="new.cod","NEWCOD",IF(AND((Z30=""),ISTEXT(A30)),A30,IF(Z30="","",INDEX('liste reference'!$A$8:$A$904,Z30))))</f>
        <v/>
      </c>
      <c r="Z30" s="233" t="str">
        <f aca="false">IF(ISERROR(MATCH(A30,'liste reference'!$A$8:$A$904,0)),IF(ISERROR(MATCH(A30,'liste reference'!$B$8:$B$904,0)),"",(MATCH(A30,'liste reference'!$B$8:$B$904,0))),(MATCH(A30,'liste reference'!$A$8:$A$904,0)))</f>
        <v/>
      </c>
      <c r="AA30" s="444"/>
      <c r="AB30" s="445"/>
      <c r="AC30" s="445"/>
      <c r="BB30" s="233" t="str">
        <f aca="false">IF(A30="","",1)</f>
        <v/>
      </c>
    </row>
    <row r="31" customFormat="false" ht="12.75" hidden="false" customHeight="false" outlineLevel="0" collapsed="false">
      <c r="A31" s="446"/>
      <c r="B31" s="447"/>
      <c r="C31" s="448"/>
      <c r="D31" s="430" t="str">
        <f aca="false">IF(ISERROR(VLOOKUP($A31,'liste reference'!$A$7:$D$904,2,0)),IF(ISERROR(VLOOKUP($A31,'liste reference'!$B$7:$D$904,1,0)),"",VLOOKUP($A31,'liste reference'!$B$7:$D$904,1,0)),VLOOKUP($A31,'liste reference'!$A$7:$D$904,2,0))</f>
        <v/>
      </c>
      <c r="E31" s="449" t="n">
        <f aca="false">IF(D31="",0,VLOOKUP(D31,D$22:D30,1,0))</f>
        <v>0</v>
      </c>
      <c r="F31" s="450" t="n">
        <f aca="false">($B31*$B$7+$C31*$C$7)/100</f>
        <v>0</v>
      </c>
      <c r="G31" s="432" t="str">
        <f aca="false">IF(A31="","",IF(ISERROR(VLOOKUP($A31,'liste reference'!$A$7:$P$904,13,0)),IF(ISERROR(VLOOKUP($A31,'liste reference'!$B$7:$P$904,12,0)),"    -",VLOOKUP($A31,'liste reference'!$B$7:$P$904,12,0)),VLOOKUP($A31,'liste reference'!$A$7:$P$904,13,0)))</f>
        <v/>
      </c>
      <c r="H31" s="433" t="str">
        <f aca="false">IF(A31="","x",IF(ISERROR(VLOOKUP($A31,'liste reference'!$A$8:$P$904,14,0)),IF(ISERROR(VLOOKUP($A31,'liste reference'!$B$8:$P$904,13,0)),"x",VLOOKUP($A31,'liste reference'!$B$8:$P$904,13,0)),VLOOKUP($A31,'liste reference'!$A$8:$P$904,14,0)))</f>
        <v>x</v>
      </c>
      <c r="I31" s="434" t="str">
        <f aca="false">IF(ISNUMBER(H31),IF(ISERROR(VLOOKUP($A31,'liste reference'!$A$7:$P$904,3,0)),IF(ISERROR(VLOOKUP($A31,'liste reference'!$B$7:$P$904,2,0)),"",VLOOKUP($A31,'liste reference'!$B$7:$P$904,2,0)),VLOOKUP($A31,'liste reference'!$A$7:$P$904,3,0)),"")</f>
        <v/>
      </c>
      <c r="J31" s="434" t="str">
        <f aca="false">IF(ISNUMBER(H31),IF(ISERROR(VLOOKUP($A31,'liste reference'!$A$7:$P$904,4,0)),IF(ISERROR(VLOOKUP($A31,'liste reference'!$B$7:$P$904,3,0)),"",VLOOKUP($A31,'liste reference'!$B$7:$P$904,3,0)),VLOOKUP($A31,'liste reference'!$A$7:$P$904,4,0)),"")</f>
        <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51"/>
      <c r="M31" s="451"/>
      <c r="N31" s="451"/>
      <c r="O31" s="437"/>
      <c r="P31" s="438" t="str">
        <f aca="false">IF($A31="NEWCOD",IF($AC31="","No",$AC31),IF(ISTEXT($E31),"DEJA SAISI !",IF($A31="","",IF(ISERROR(VLOOKUP($A31,'liste reference'!A:S,19,FALSE())),IF(ISERROR(VLOOKUP($A31,'liste reference'!B:S,19,FALSE())),"",VLOOKUP($A31,'liste reference'!B:S,19,FALSE())),VLOOKUP($A31,'liste reference'!A:S,19,FALSE())))))</f>
        <v/>
      </c>
      <c r="Q31" s="439" t="str">
        <f aca="false">IF(ISTEXT(H31),"",(B31*$B$7/100)+(C31*$C$7/100))</f>
        <v/>
      </c>
      <c r="R31" s="440" t="str">
        <f aca="false">IF(OR(ISTEXT(H31),Q31=0),"",IF(Q31&lt;0.1,1,IF(Q31&lt;1,2,IF(Q31&lt;10,3,IF(Q31&lt;50,4,IF(Q31&gt;=50,5,""))))))</f>
        <v/>
      </c>
      <c r="S31" s="440" t="n">
        <f aca="false">IF(ISERROR(R31*I31),0,R31*I31)</f>
        <v>0</v>
      </c>
      <c r="T31" s="440" t="n">
        <f aca="false">IF(ISERROR(R31*I31*J31),0,R31*I31*J31)</f>
        <v>0</v>
      </c>
      <c r="U31" s="452" t="n">
        <f aca="false">IF(ISERROR(R31*J31),0,R31*J31)</f>
        <v>0</v>
      </c>
      <c r="V31" s="441" t="str">
        <f aca="false">IF(AND(A31="",F31=0),"",IF(F31=0,"Il manque le(s) % de rec. !",""))</f>
        <v/>
      </c>
      <c r="W31" s="442"/>
      <c r="Y31" s="443" t="str">
        <f aca="false">IF(A31="new.cod","NEWCOD",IF(AND((Z31=""),ISTEXT(A31)),A31,IF(Z31="","",INDEX('liste reference'!$A$8:$A$904,Z31))))</f>
        <v/>
      </c>
      <c r="Z31" s="233" t="str">
        <f aca="false">IF(ISERROR(MATCH(A31,'liste reference'!$A$8:$A$904,0)),IF(ISERROR(MATCH(A31,'liste reference'!$B$8:$B$904,0)),"",(MATCH(A31,'liste reference'!$B$8:$B$904,0))),(MATCH(A31,'liste reference'!$A$8:$A$904,0)))</f>
        <v/>
      </c>
      <c r="AA31" s="444"/>
      <c r="AB31" s="445"/>
      <c r="AC31" s="445"/>
      <c r="BB31" s="233" t="str">
        <f aca="false">IF(A31="","",1)</f>
        <v/>
      </c>
    </row>
    <row r="32" customFormat="false" ht="12.75" hidden="false" customHeight="false" outlineLevel="0" collapsed="false">
      <c r="A32" s="446"/>
      <c r="B32" s="447"/>
      <c r="C32" s="448"/>
      <c r="D32" s="430" t="str">
        <f aca="false">IF(ISERROR(VLOOKUP($A32,'liste reference'!$A$7:$D$904,2,0)),IF(ISERROR(VLOOKUP($A32,'liste reference'!$B$7:$D$904,1,0)),"",VLOOKUP($A32,'liste reference'!$B$7:$D$904,1,0)),VLOOKUP($A32,'liste reference'!$A$7:$D$904,2,0))</f>
        <v/>
      </c>
      <c r="E32" s="449" t="n">
        <f aca="false">IF(D32="",0,VLOOKUP(D32,D$22:D31,1,0))</f>
        <v>0</v>
      </c>
      <c r="F32" s="450" t="n">
        <f aca="false">($B32*$B$7+$C32*$C$7)/100</f>
        <v>0</v>
      </c>
      <c r="G32" s="432" t="str">
        <f aca="false">IF(A32="","",IF(ISERROR(VLOOKUP($A32,'liste reference'!$A$7:$P$904,13,0)),IF(ISERROR(VLOOKUP($A32,'liste reference'!$B$7:$P$904,12,0)),"    -",VLOOKUP($A32,'liste reference'!$B$7:$P$904,12,0)),VLOOKUP($A32,'liste reference'!$A$7:$P$904,13,0)))</f>
        <v/>
      </c>
      <c r="H32" s="433" t="str">
        <f aca="false">IF(A32="","x",IF(ISERROR(VLOOKUP($A32,'liste reference'!$A$8:$P$904,14,0)),IF(ISERROR(VLOOKUP($A32,'liste reference'!$B$8:$P$904,13,0)),"x",VLOOKUP($A32,'liste reference'!$B$8:$P$904,13,0)),VLOOKUP($A32,'liste reference'!$A$8:$P$904,14,0)))</f>
        <v>x</v>
      </c>
      <c r="I32" s="434" t="str">
        <f aca="false">IF(ISNUMBER(H32),IF(ISERROR(VLOOKUP($A32,'liste reference'!$A$7:$P$904,3,0)),IF(ISERROR(VLOOKUP($A32,'liste reference'!$B$7:$P$904,2,0)),"",VLOOKUP($A32,'liste reference'!$B$7:$P$904,2,0)),VLOOKUP($A32,'liste reference'!$A$7:$P$904,3,0)),"")</f>
        <v/>
      </c>
      <c r="J32" s="434" t="str">
        <f aca="false">IF(ISNUMBER(H32),IF(ISERROR(VLOOKUP($A32,'liste reference'!$A$7:$P$904,4,0)),IF(ISERROR(VLOOKUP($A32,'liste reference'!$B$7:$P$904,3,0)),"",VLOOKUP($A32,'liste reference'!$B$7:$P$904,3,0)),VLOOKUP($A32,'liste reference'!$A$7:$P$904,4,0)),"")</f>
        <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51"/>
      <c r="M32" s="451"/>
      <c r="N32" s="451"/>
      <c r="O32" s="437"/>
      <c r="P32" s="438" t="str">
        <f aca="false">IF($A32="NEWCOD",IF($AC32="","No",$AC32),IF(ISTEXT($E32),"DEJA SAISI !",IF($A32="","",IF(ISERROR(VLOOKUP($A32,'liste reference'!A:S,19,FALSE())),IF(ISERROR(VLOOKUP($A32,'liste reference'!B:S,19,FALSE())),"",VLOOKUP($A32,'liste reference'!B:S,19,FALSE())),VLOOKUP($A32,'liste reference'!A:S,19,FALSE())))))</f>
        <v/>
      </c>
      <c r="Q32" s="439" t="str">
        <f aca="false">IF(ISTEXT(H32),"",(B32*$B$7/100)+(C32*$C$7/100))</f>
        <v/>
      </c>
      <c r="R32" s="440" t="str">
        <f aca="false">IF(OR(ISTEXT(H32),Q32=0),"",IF(Q32&lt;0.1,1,IF(Q32&lt;1,2,IF(Q32&lt;10,3,IF(Q32&lt;50,4,IF(Q32&gt;=50,5,""))))))</f>
        <v/>
      </c>
      <c r="S32" s="440" t="n">
        <f aca="false">IF(ISERROR(R32*I32),0,R32*I32)</f>
        <v>0</v>
      </c>
      <c r="T32" s="440" t="n">
        <f aca="false">IF(ISERROR(R32*I32*J32),0,R32*I32*J32)</f>
        <v>0</v>
      </c>
      <c r="U32" s="452" t="n">
        <f aca="false">IF(ISERROR(R32*J32),0,R32*J32)</f>
        <v>0</v>
      </c>
      <c r="V32" s="441" t="str">
        <f aca="false">IF(AND(A32="",F32=0),"",IF(F32=0,"Il manque le(s) % de rec. !",""))</f>
        <v/>
      </c>
      <c r="W32" s="442"/>
      <c r="Y32" s="443" t="str">
        <f aca="false">IF(A32="new.cod","NEWCOD",IF(AND((Z32=""),ISTEXT(A32)),A32,IF(Z32="","",INDEX('liste reference'!$A$8:$A$904,Z32))))</f>
        <v/>
      </c>
      <c r="Z32" s="233" t="str">
        <f aca="false">IF(ISERROR(MATCH(A32,'liste reference'!$A$8:$A$904,0)),IF(ISERROR(MATCH(A32,'liste reference'!$B$8:$B$904,0)),"",(MATCH(A32,'liste reference'!$B$8:$B$904,0))),(MATCH(A32,'liste reference'!$A$8:$A$904,0)))</f>
        <v/>
      </c>
      <c r="AA32" s="444"/>
      <c r="AB32" s="445"/>
      <c r="AC32" s="445"/>
      <c r="BB32" s="233" t="str">
        <f aca="false">IF(A32="","",1)</f>
        <v/>
      </c>
    </row>
    <row r="33" customFormat="false" ht="12.75" hidden="false" customHeight="false" outlineLevel="0" collapsed="false">
      <c r="A33" s="446"/>
      <c r="B33" s="447"/>
      <c r="C33" s="448"/>
      <c r="D33" s="430" t="str">
        <f aca="false">IF(ISERROR(VLOOKUP($A33,'liste reference'!$A$7:$D$904,2,0)),IF(ISERROR(VLOOKUP($A33,'liste reference'!$B$7:$D$904,1,0)),"",VLOOKUP($A33,'liste reference'!$B$7:$D$904,1,0)),VLOOKUP($A33,'liste reference'!$A$7:$D$904,2,0))</f>
        <v/>
      </c>
      <c r="E33" s="449" t="n">
        <f aca="false">IF(D33="",0,VLOOKUP(D33,D$22:D32,1,0))</f>
        <v>0</v>
      </c>
      <c r="F33" s="450" t="n">
        <f aca="false">($B33*$B$7+$C33*$C$7)/100</f>
        <v>0</v>
      </c>
      <c r="G33" s="432" t="str">
        <f aca="false">IF(A33="","",IF(ISERROR(VLOOKUP($A33,'liste reference'!$A$7:$P$904,13,0)),IF(ISERROR(VLOOKUP($A33,'liste reference'!$B$7:$P$904,12,0)),"    -",VLOOKUP($A33,'liste reference'!$B$7:$P$904,12,0)),VLOOKUP($A33,'liste reference'!$A$7:$P$904,13,0)))</f>
        <v/>
      </c>
      <c r="H33" s="433" t="str">
        <f aca="false">IF(A33="","x",IF(ISERROR(VLOOKUP($A33,'liste reference'!$A$8:$P$904,14,0)),IF(ISERROR(VLOOKUP($A33,'liste reference'!$B$8:$P$904,13,0)),"x",VLOOKUP($A33,'liste reference'!$B$8:$P$904,13,0)),VLOOKUP($A33,'liste reference'!$A$8:$P$904,14,0)))</f>
        <v>x</v>
      </c>
      <c r="I33" s="434" t="str">
        <f aca="false">IF(ISNUMBER(H33),IF(ISERROR(VLOOKUP($A33,'liste reference'!$A$7:$P$904,3,0)),IF(ISERROR(VLOOKUP($A33,'liste reference'!$B$7:$P$904,2,0)),"",VLOOKUP($A33,'liste reference'!$B$7:$P$904,2,0)),VLOOKUP($A33,'liste reference'!$A$7:$P$904,3,0)),"")</f>
        <v/>
      </c>
      <c r="J33" s="434" t="str">
        <f aca="false">IF(ISNUMBER(H33),IF(ISERROR(VLOOKUP($A33,'liste reference'!$A$7:$P$904,4,0)),IF(ISERROR(VLOOKUP($A33,'liste reference'!$B$7:$P$904,3,0)),"",VLOOKUP($A33,'liste reference'!$B$7:$P$904,3,0)),VLOOKUP($A33,'liste reference'!$A$7:$P$904,4,0)),"")</f>
        <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51"/>
      <c r="M33" s="451"/>
      <c r="N33" s="451"/>
      <c r="O33" s="437"/>
      <c r="P33" s="438" t="str">
        <f aca="false">IF($A33="NEWCOD",IF($AC33="","No",$AC33),IF(ISTEXT($E33),"DEJA SAISI !",IF($A33="","",IF(ISERROR(VLOOKUP($A33,'liste reference'!A:S,19,FALSE())),IF(ISERROR(VLOOKUP($A33,'liste reference'!B:S,19,FALSE())),"",VLOOKUP($A33,'liste reference'!B:S,19,FALSE())),VLOOKUP($A33,'liste reference'!A:S,19,FALSE())))))</f>
        <v/>
      </c>
      <c r="Q33" s="439" t="str">
        <f aca="false">IF(ISTEXT(H33),"",(B33*$B$7/100)+(C33*$C$7/100))</f>
        <v/>
      </c>
      <c r="R33" s="440" t="str">
        <f aca="false">IF(OR(ISTEXT(H33),Q33=0),"",IF(Q33&lt;0.1,1,IF(Q33&lt;1,2,IF(Q33&lt;10,3,IF(Q33&lt;50,4,IF(Q33&gt;=50,5,""))))))</f>
        <v/>
      </c>
      <c r="S33" s="440" t="n">
        <f aca="false">IF(ISERROR(R33*I33),0,R33*I33)</f>
        <v>0</v>
      </c>
      <c r="T33" s="440" t="n">
        <f aca="false">IF(ISERROR(R33*I33*J33),0,R33*I33*J33)</f>
        <v>0</v>
      </c>
      <c r="U33" s="452" t="n">
        <f aca="false">IF(ISERROR(R33*J33),0,R33*J33)</f>
        <v>0</v>
      </c>
      <c r="V33" s="441" t="str">
        <f aca="false">IF(AND(A33="",F33=0),"",IF(F33=0,"Il manque le(s) % de rec. !",""))</f>
        <v/>
      </c>
      <c r="W33" s="442"/>
      <c r="Y33" s="443" t="str">
        <f aca="false">IF(A33="new.cod","NEWCOD",IF(AND((Z33=""),ISTEXT(A33)),A33,IF(Z33="","",INDEX('liste reference'!$A$8:$A$904,Z33))))</f>
        <v/>
      </c>
      <c r="Z33" s="233" t="str">
        <f aca="false">IF(ISERROR(MATCH(A33,'liste reference'!$A$8:$A$904,0)),IF(ISERROR(MATCH(A33,'liste reference'!$B$8:$B$904,0)),"",(MATCH(A33,'liste reference'!$B$8:$B$904,0))),(MATCH(A33,'liste reference'!$A$8:$A$904,0)))</f>
        <v/>
      </c>
      <c r="AA33" s="444"/>
      <c r="AB33" s="445"/>
      <c r="AC33" s="445"/>
      <c r="BB33" s="233" t="str">
        <f aca="false">IF(A33="","",1)</f>
        <v/>
      </c>
    </row>
    <row r="34" customFormat="false" ht="12.75" hidden="false" customHeight="false" outlineLevel="0" collapsed="false">
      <c r="A34" s="446"/>
      <c r="B34" s="447"/>
      <c r="C34" s="448"/>
      <c r="D34" s="430" t="str">
        <f aca="false">IF(ISERROR(VLOOKUP($A34,'liste reference'!$A$7:$D$904,2,0)),IF(ISERROR(VLOOKUP($A34,'liste reference'!$B$7:$D$904,1,0)),"",VLOOKUP($A34,'liste reference'!$B$7:$D$904,1,0)),VLOOKUP($A34,'liste reference'!$A$7:$D$904,2,0))</f>
        <v/>
      </c>
      <c r="E34" s="449" t="n">
        <f aca="false">IF(D34="",0,VLOOKUP(D34,D$22:D33,1,0))</f>
        <v>0</v>
      </c>
      <c r="F34" s="454" t="n">
        <f aca="false">($B34*$B$7+$C34*$C$7)/100</f>
        <v>0</v>
      </c>
      <c r="G34" s="432" t="str">
        <f aca="false">IF(A34="","",IF(ISERROR(VLOOKUP($A34,'liste reference'!$A$7:$P$904,13,0)),IF(ISERROR(VLOOKUP($A34,'liste reference'!$B$7:$P$904,12,0)),"    -",VLOOKUP($A34,'liste reference'!$B$7:$P$904,12,0)),VLOOKUP($A34,'liste reference'!$A$7:$P$904,13,0)))</f>
        <v/>
      </c>
      <c r="H34" s="433" t="str">
        <f aca="false">IF(A34="","x",IF(ISERROR(VLOOKUP($A34,'liste reference'!$A$8:$P$904,14,0)),IF(ISERROR(VLOOKUP($A34,'liste reference'!$B$8:$P$904,13,0)),"x",VLOOKUP($A34,'liste reference'!$B$8:$P$904,13,0)),VLOOKUP($A34,'liste reference'!$A$8:$P$904,14,0)))</f>
        <v>x</v>
      </c>
      <c r="I34" s="434" t="str">
        <f aca="false">IF(ISNUMBER(H34),IF(ISERROR(VLOOKUP($A34,'liste reference'!$A$7:$P$904,3,0)),IF(ISERROR(VLOOKUP($A34,'liste reference'!$B$7:$P$904,2,0)),"",VLOOKUP($A34,'liste reference'!$B$7:$P$904,2,0)),VLOOKUP($A34,'liste reference'!$A$7:$P$904,3,0)),"")</f>
        <v/>
      </c>
      <c r="J34" s="434" t="str">
        <f aca="false">IF(ISNUMBER(H34),IF(ISERROR(VLOOKUP($A34,'liste reference'!$A$7:$P$904,4,0)),IF(ISERROR(VLOOKUP($A34,'liste reference'!$B$7:$P$904,3,0)),"",VLOOKUP($A34,'liste reference'!$B$7:$P$904,3,0)),VLOOKUP($A34,'liste reference'!$A$7:$P$904,4,0)),"")</f>
        <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51"/>
      <c r="M34" s="451"/>
      <c r="N34" s="451"/>
      <c r="O34" s="437"/>
      <c r="P34" s="438" t="str">
        <f aca="false">IF($A34="NEWCOD",IF($AC34="","No",$AC34),IF(ISTEXT($E34),"DEJA SAISI !",IF($A34="","",IF(ISERROR(VLOOKUP($A34,'liste reference'!A:S,19,FALSE())),IF(ISERROR(VLOOKUP($A34,'liste reference'!B:S,19,FALSE())),"",VLOOKUP($A34,'liste reference'!B:S,19,FALSE())),VLOOKUP($A34,'liste reference'!A:S,19,FALSE())))))</f>
        <v/>
      </c>
      <c r="Q34" s="439" t="str">
        <f aca="false">IF(ISTEXT(H34),"",(B34*$B$7/100)+(C34*$C$7/100))</f>
        <v/>
      </c>
      <c r="R34" s="440" t="str">
        <f aca="false">IF(OR(ISTEXT(H34),Q34=0),"",IF(Q34&lt;0.1,1,IF(Q34&lt;1,2,IF(Q34&lt;10,3,IF(Q34&lt;50,4,IF(Q34&gt;=50,5,""))))))</f>
        <v/>
      </c>
      <c r="S34" s="440" t="n">
        <f aca="false">IF(ISERROR(R34*I34),0,R34*I34)</f>
        <v>0</v>
      </c>
      <c r="T34" s="440" t="n">
        <f aca="false">IF(ISERROR(R34*I34*J34),0,R34*I34*J34)</f>
        <v>0</v>
      </c>
      <c r="U34" s="452" t="n">
        <f aca="false">IF(ISERROR(R34*J34),0,R34*J34)</f>
        <v>0</v>
      </c>
      <c r="V34" s="441" t="str">
        <f aca="false">IF(AND(A34="",F34=0),"",IF(F34=0,"Il manque le(s) % de rec. !",""))</f>
        <v/>
      </c>
      <c r="W34" s="442"/>
      <c r="Y34" s="443" t="str">
        <f aca="false">IF(A34="new.cod","NEWCOD",IF(AND((Z34=""),ISTEXT(A34)),A34,IF(Z34="","",INDEX('liste reference'!$A$8:$A$904,Z34))))</f>
        <v/>
      </c>
      <c r="Z34" s="233" t="str">
        <f aca="false">IF(ISERROR(MATCH(A34,'liste reference'!$A$8:$A$904,0)),IF(ISERROR(MATCH(A34,'liste reference'!$B$8:$B$904,0)),"",(MATCH(A34,'liste reference'!$B$8:$B$904,0))),(MATCH(A34,'liste reference'!$A$8:$A$904,0)))</f>
        <v/>
      </c>
      <c r="AA34" s="444"/>
      <c r="AB34" s="445"/>
      <c r="AC34" s="445"/>
      <c r="BB34" s="233" t="str">
        <f aca="false">IF(A34="","",1)</f>
        <v/>
      </c>
    </row>
    <row r="35" customFormat="false" ht="12.75" hidden="false" customHeight="false" outlineLevel="0" collapsed="false">
      <c r="A35" s="446"/>
      <c r="B35" s="447"/>
      <c r="C35" s="448"/>
      <c r="D35" s="430" t="str">
        <f aca="false">IF(ISERROR(VLOOKUP($A35,'liste reference'!$A$7:$D$904,2,0)),IF(ISERROR(VLOOKUP($A35,'liste reference'!$B$7:$D$904,1,0)),"",VLOOKUP($A35,'liste reference'!$B$7:$D$904,1,0)),VLOOKUP($A35,'liste reference'!$A$7:$D$904,2,0))</f>
        <v/>
      </c>
      <c r="E35" s="449" t="n">
        <f aca="false">IF(D35="",0,VLOOKUP(D35,D$22:D34,1,0))</f>
        <v>0</v>
      </c>
      <c r="F35" s="454" t="n">
        <f aca="false">($B35*$B$7+$C35*$C$7)/100</f>
        <v>0</v>
      </c>
      <c r="G35" s="432" t="str">
        <f aca="false">IF(A35="","",IF(ISERROR(VLOOKUP($A35,'liste reference'!$A$7:$P$904,13,0)),IF(ISERROR(VLOOKUP($A35,'liste reference'!$B$7:$P$904,12,0)),"    -",VLOOKUP($A35,'liste reference'!$B$7:$P$904,12,0)),VLOOKUP($A35,'liste reference'!$A$7:$P$904,13,0)))</f>
        <v/>
      </c>
      <c r="H35" s="433" t="str">
        <f aca="false">IF(A35="","x",IF(ISERROR(VLOOKUP($A35,'liste reference'!$A$8:$P$904,14,0)),IF(ISERROR(VLOOKUP($A35,'liste reference'!$B$8:$P$904,13,0)),"x",VLOOKUP($A35,'liste reference'!$B$8:$P$904,13,0)),VLOOKUP($A35,'liste reference'!$A$8:$P$904,14,0)))</f>
        <v>x</v>
      </c>
      <c r="I35" s="434" t="str">
        <f aca="false">IF(ISNUMBER(H35),IF(ISERROR(VLOOKUP($A35,'liste reference'!$A$7:$P$904,3,0)),IF(ISERROR(VLOOKUP($A35,'liste reference'!$B$7:$P$904,2,0)),"",VLOOKUP($A35,'liste reference'!$B$7:$P$904,2,0)),VLOOKUP($A35,'liste reference'!$A$7:$P$904,3,0)),"")</f>
        <v/>
      </c>
      <c r="J35" s="434" t="str">
        <f aca="false">IF(ISNUMBER(H35),IF(ISERROR(VLOOKUP($A35,'liste reference'!$A$7:$P$904,4,0)),IF(ISERROR(VLOOKUP($A35,'liste reference'!$B$7:$P$904,3,0)),"",VLOOKUP($A35,'liste reference'!$B$7:$P$904,3,0)),VLOOKUP($A35,'liste reference'!$A$7:$P$904,4,0)),"")</f>
        <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51"/>
      <c r="M35" s="451"/>
      <c r="N35" s="451"/>
      <c r="O35" s="437"/>
      <c r="P35" s="438" t="str">
        <f aca="false">IF($A35="NEWCOD",IF($AC35="","No",$AC35),IF(ISTEXT($E35),"DEJA SAISI !",IF($A35="","",IF(ISERROR(VLOOKUP($A35,'liste reference'!A:S,19,FALSE())),IF(ISERROR(VLOOKUP($A35,'liste reference'!B:S,19,FALSE())),"",VLOOKUP($A35,'liste reference'!B:S,19,FALSE())),VLOOKUP($A35,'liste reference'!A:S,19,FALSE())))))</f>
        <v/>
      </c>
      <c r="Q35" s="439" t="str">
        <f aca="false">IF(ISTEXT(H35),"",(B35*$B$7/100)+(C35*$C$7/100))</f>
        <v/>
      </c>
      <c r="R35" s="440" t="str">
        <f aca="false">IF(OR(ISTEXT(H35),Q35=0),"",IF(Q35&lt;0.1,1,IF(Q35&lt;1,2,IF(Q35&lt;10,3,IF(Q35&lt;50,4,IF(Q35&gt;=50,5,""))))))</f>
        <v/>
      </c>
      <c r="S35" s="440" t="n">
        <f aca="false">IF(ISERROR(R35*I35),0,R35*I35)</f>
        <v>0</v>
      </c>
      <c r="T35" s="440" t="n">
        <f aca="false">IF(ISERROR(R35*I35*J35),0,R35*I35*J35)</f>
        <v>0</v>
      </c>
      <c r="U35" s="452" t="n">
        <f aca="false">IF(ISERROR(R35*J35),0,R35*J35)</f>
        <v>0</v>
      </c>
      <c r="V35" s="441" t="str">
        <f aca="false">IF(AND(A35="",F35=0),"",IF(F35=0,"Il manque le(s) % de rec. !",""))</f>
        <v/>
      </c>
      <c r="W35" s="442"/>
      <c r="Y35" s="443" t="str">
        <f aca="false">IF(A35="new.cod","NEWCOD",IF(AND((Z35=""),ISTEXT(A35)),A35,IF(Z35="","",INDEX('liste reference'!$A$8:$A$904,Z35))))</f>
        <v/>
      </c>
      <c r="Z35" s="233" t="str">
        <f aca="false">IF(ISERROR(MATCH(A35,'liste reference'!$A$8:$A$904,0)),IF(ISERROR(MATCH(A35,'liste reference'!$B$8:$B$904,0)),"",(MATCH(A35,'liste reference'!$B$8:$B$904,0))),(MATCH(A35,'liste reference'!$A$8:$A$904,0)))</f>
        <v/>
      </c>
      <c r="AA35" s="444"/>
      <c r="AB35" s="445"/>
      <c r="AC35" s="445"/>
      <c r="BB35" s="233" t="str">
        <f aca="false">IF(A35="","",1)</f>
        <v/>
      </c>
    </row>
    <row r="36" customFormat="false" ht="12.75" hidden="false" customHeight="false" outlineLevel="0" collapsed="false">
      <c r="A36" s="446"/>
      <c r="B36" s="447"/>
      <c r="C36" s="448"/>
      <c r="D36" s="430" t="str">
        <f aca="false">IF(ISERROR(VLOOKUP($A36,'liste reference'!$A$7:$D$904,2,0)),IF(ISERROR(VLOOKUP($A36,'liste reference'!$B$7:$D$904,1,0)),"",VLOOKUP($A36,'liste reference'!$B$7:$D$904,1,0)),VLOOKUP($A36,'liste reference'!$A$7:$D$904,2,0))</f>
        <v/>
      </c>
      <c r="E36" s="449" t="n">
        <f aca="false">IF(D36="",0,VLOOKUP(D36,D$22:D35,1,0))</f>
        <v>0</v>
      </c>
      <c r="F36" s="454" t="n">
        <f aca="false">($B36*$B$7+$C36*$C$7)/100</f>
        <v>0</v>
      </c>
      <c r="G36" s="432" t="str">
        <f aca="false">IF(A36="","",IF(ISERROR(VLOOKUP($A36,'liste reference'!$A$7:$P$904,13,0)),IF(ISERROR(VLOOKUP($A36,'liste reference'!$B$7:$P$904,12,0)),"    -",VLOOKUP($A36,'liste reference'!$B$7:$P$904,12,0)),VLOOKUP($A36,'liste reference'!$A$7:$P$904,13,0)))</f>
        <v/>
      </c>
      <c r="H36" s="433" t="str">
        <f aca="false">IF(A36="","x",IF(ISERROR(VLOOKUP($A36,'liste reference'!$A$8:$P$904,14,0)),IF(ISERROR(VLOOKUP($A36,'liste reference'!$B$8:$P$904,13,0)),"x",VLOOKUP($A36,'liste reference'!$B$8:$P$904,13,0)),VLOOKUP($A36,'liste reference'!$A$8:$P$904,14,0)))</f>
        <v>x</v>
      </c>
      <c r="I36" s="434" t="str">
        <f aca="false">IF(ISNUMBER(H36),IF(ISERROR(VLOOKUP($A36,'liste reference'!$A$7:$P$904,3,0)),IF(ISERROR(VLOOKUP($A36,'liste reference'!$B$7:$P$904,2,0)),"",VLOOKUP($A36,'liste reference'!$B$7:$P$904,2,0)),VLOOKUP($A36,'liste reference'!$A$7:$P$904,3,0)),"")</f>
        <v/>
      </c>
      <c r="J36" s="434" t="str">
        <f aca="false">IF(ISNUMBER(H36),IF(ISERROR(VLOOKUP($A36,'liste reference'!$A$7:$P$904,4,0)),IF(ISERROR(VLOOKUP($A36,'liste reference'!$B$7:$P$904,3,0)),"",VLOOKUP($A36,'liste reference'!$B$7:$P$904,3,0)),VLOOKUP($A36,'liste reference'!$A$7:$P$904,4,0)),"")</f>
        <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51"/>
      <c r="M36" s="451"/>
      <c r="N36" s="451"/>
      <c r="O36" s="437"/>
      <c r="P36" s="438" t="str">
        <f aca="false">IF($A36="NEWCOD",IF($AC36="","No",$AC36),IF(ISTEXT($E36),"DEJA SAISI !",IF($A36="","",IF(ISERROR(VLOOKUP($A36,'liste reference'!A:S,19,FALSE())),IF(ISERROR(VLOOKUP($A36,'liste reference'!B:S,19,FALSE())),"",VLOOKUP($A36,'liste reference'!B:S,19,FALSE())),VLOOKUP($A36,'liste reference'!A:S,19,FALSE())))))</f>
        <v/>
      </c>
      <c r="Q36" s="439" t="str">
        <f aca="false">IF(ISTEXT(H36),"",(B36*$B$7/100)+(C36*$C$7/100))</f>
        <v/>
      </c>
      <c r="R36" s="440" t="str">
        <f aca="false">IF(OR(ISTEXT(H36),Q36=0),"",IF(Q36&lt;0.1,1,IF(Q36&lt;1,2,IF(Q36&lt;10,3,IF(Q36&lt;50,4,IF(Q36&gt;=50,5,""))))))</f>
        <v/>
      </c>
      <c r="S36" s="440" t="n">
        <f aca="false">IF(ISERROR(R36*I36),0,R36*I36)</f>
        <v>0</v>
      </c>
      <c r="T36" s="440" t="n">
        <f aca="false">IF(ISERROR(R36*I36*J36),0,R36*I36*J36)</f>
        <v>0</v>
      </c>
      <c r="U36" s="452" t="n">
        <f aca="false">IF(ISERROR(R36*J36),0,R36*J36)</f>
        <v>0</v>
      </c>
      <c r="V36" s="441" t="str">
        <f aca="false">IF(AND(A36="",F36=0),"",IF(F36=0,"Il manque le(s) % de rec. !",""))</f>
        <v/>
      </c>
      <c r="W36" s="442"/>
      <c r="Y36" s="443" t="str">
        <f aca="false">IF(A36="new.cod","NEWCOD",IF(AND((Z36=""),ISTEXT(A36)),A36,IF(Z36="","",INDEX('liste reference'!$A$8:$A$904,Z36))))</f>
        <v/>
      </c>
      <c r="Z36" s="233" t="str">
        <f aca="false">IF(ISERROR(MATCH(A36,'liste reference'!$A$8:$A$904,0)),IF(ISERROR(MATCH(A36,'liste reference'!$B$8:$B$904,0)),"",(MATCH(A36,'liste reference'!$B$8:$B$904,0))),(MATCH(A36,'liste reference'!$A$8:$A$904,0)))</f>
        <v/>
      </c>
      <c r="AA36" s="444"/>
      <c r="AB36" s="445"/>
      <c r="AC36" s="445"/>
      <c r="BB36" s="233" t="str">
        <f aca="false">IF(A36="","",1)</f>
        <v/>
      </c>
    </row>
    <row r="37" customFormat="false" ht="12.75" hidden="false" customHeight="false" outlineLevel="0" collapsed="false">
      <c r="A37" s="446"/>
      <c r="B37" s="447"/>
      <c r="C37" s="448"/>
      <c r="D37" s="430" t="str">
        <f aca="false">IF(ISERROR(VLOOKUP($A37,'liste reference'!$A$7:$D$904,2,0)),IF(ISERROR(VLOOKUP($A37,'liste reference'!$B$7:$D$904,1,0)),"",VLOOKUP($A37,'liste reference'!$B$7:$D$904,1,0)),VLOOKUP($A37,'liste reference'!$A$7:$D$904,2,0))</f>
        <v/>
      </c>
      <c r="E37" s="449" t="n">
        <f aca="false">IF(D37="",0,VLOOKUP(D37,D$22:D36,1,0))</f>
        <v>0</v>
      </c>
      <c r="F37" s="454" t="n">
        <f aca="false">($B37*$B$7+$C37*$C$7)/100</f>
        <v>0</v>
      </c>
      <c r="G37" s="432" t="str">
        <f aca="false">IF(A37="","",IF(ISERROR(VLOOKUP($A37,'liste reference'!$A$7:$P$904,13,0)),IF(ISERROR(VLOOKUP($A37,'liste reference'!$B$7:$P$904,12,0)),"    -",VLOOKUP($A37,'liste reference'!$B$7:$P$904,12,0)),VLOOKUP($A37,'liste reference'!$A$7:$P$904,13,0)))</f>
        <v/>
      </c>
      <c r="H37" s="433" t="str">
        <f aca="false">IF(A37="","x",IF(ISERROR(VLOOKUP($A37,'liste reference'!$A$8:$P$904,14,0)),IF(ISERROR(VLOOKUP($A37,'liste reference'!$B$8:$P$904,13,0)),"x",VLOOKUP($A37,'liste reference'!$B$8:$P$904,13,0)),VLOOKUP($A37,'liste reference'!$A$8:$P$904,14,0)))</f>
        <v>x</v>
      </c>
      <c r="I37" s="434" t="str">
        <f aca="false">IF(ISNUMBER(H37),IF(ISERROR(VLOOKUP($A37,'liste reference'!$A$7:$P$904,3,0)),IF(ISERROR(VLOOKUP($A37,'liste reference'!$B$7:$P$904,2,0)),"",VLOOKUP($A37,'liste reference'!$B$7:$P$904,2,0)),VLOOKUP($A37,'liste reference'!$A$7:$P$904,3,0)),"")</f>
        <v/>
      </c>
      <c r="J37" s="434" t="str">
        <f aca="false">IF(ISNUMBER(H37),IF(ISERROR(VLOOKUP($A37,'liste reference'!$A$7:$P$904,4,0)),IF(ISERROR(VLOOKUP($A37,'liste reference'!$B$7:$P$904,3,0)),"",VLOOKUP($A37,'liste reference'!$B$7:$P$904,3,0)),VLOOKUP($A37,'liste reference'!$A$7:$P$904,4,0)),"")</f>
        <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51"/>
      <c r="M37" s="451"/>
      <c r="N37" s="451"/>
      <c r="O37" s="437"/>
      <c r="P37" s="438" t="str">
        <f aca="false">IF($A37="NEWCOD",IF($AC37="","No",$AC37),IF(ISTEXT($E37),"DEJA SAISI !",IF($A37="","",IF(ISERROR(VLOOKUP($A37,'liste reference'!A:S,19,FALSE())),IF(ISERROR(VLOOKUP($A37,'liste reference'!B:S,19,FALSE())),"",VLOOKUP($A37,'liste reference'!B:S,19,FALSE())),VLOOKUP($A37,'liste reference'!A:S,19,FALSE())))))</f>
        <v/>
      </c>
      <c r="Q37" s="439" t="str">
        <f aca="false">IF(ISTEXT(H37),"",(B37*$B$7/100)+(C37*$C$7/100))</f>
        <v/>
      </c>
      <c r="R37" s="440" t="str">
        <f aca="false">IF(OR(ISTEXT(H37),Q37=0),"",IF(Q37&lt;0.1,1,IF(Q37&lt;1,2,IF(Q37&lt;10,3,IF(Q37&lt;50,4,IF(Q37&gt;=50,5,""))))))</f>
        <v/>
      </c>
      <c r="S37" s="440" t="n">
        <f aca="false">IF(ISERROR(R37*I37),0,R37*I37)</f>
        <v>0</v>
      </c>
      <c r="T37" s="440" t="n">
        <f aca="false">IF(ISERROR(R37*I37*J37),0,R37*I37*J37)</f>
        <v>0</v>
      </c>
      <c r="U37" s="452" t="n">
        <f aca="false">IF(ISERROR(R37*J37),0,R37*J37)</f>
        <v>0</v>
      </c>
      <c r="V37" s="441" t="str">
        <f aca="false">IF(AND(A37="",F37=0),"",IF(F37=0,"Il manque le(s) % de rec. !",""))</f>
        <v/>
      </c>
      <c r="W37" s="442"/>
      <c r="Y37" s="443" t="str">
        <f aca="false">IF(A37="new.cod","NEWCOD",IF(AND((Z37=""),ISTEXT(A37)),A37,IF(Z37="","",INDEX('liste reference'!$A$8:$A$904,Z37))))</f>
        <v/>
      </c>
      <c r="Z37" s="233" t="str">
        <f aca="false">IF(ISERROR(MATCH(A37,'liste reference'!$A$8:$A$904,0)),IF(ISERROR(MATCH(A37,'liste reference'!$B$8:$B$904,0)),"",(MATCH(A37,'liste reference'!$B$8:$B$904,0))),(MATCH(A37,'liste reference'!$A$8:$A$904,0)))</f>
        <v/>
      </c>
      <c r="AA37" s="444"/>
      <c r="AB37" s="445"/>
      <c r="AC37" s="445"/>
      <c r="BB37" s="233" t="str">
        <f aca="false">IF(A37="","",1)</f>
        <v/>
      </c>
    </row>
    <row r="38" customFormat="false" ht="12.75" hidden="false" customHeight="false" outlineLevel="0" collapsed="false">
      <c r="A38" s="446"/>
      <c r="B38" s="447"/>
      <c r="C38" s="448"/>
      <c r="D38" s="430" t="str">
        <f aca="false">IF(ISERROR(VLOOKUP($A38,'liste reference'!$A$7:$D$904,2,0)),IF(ISERROR(VLOOKUP($A38,'liste reference'!$B$7:$D$904,1,0)),"",VLOOKUP($A38,'liste reference'!$B$7:$D$904,1,0)),VLOOKUP($A38,'liste reference'!$A$7:$D$904,2,0))</f>
        <v/>
      </c>
      <c r="E38" s="449" t="n">
        <f aca="false">IF(D38="",0,VLOOKUP(D38,D$22:D37,1,0))</f>
        <v>0</v>
      </c>
      <c r="F38" s="454" t="n">
        <f aca="false">($B38*$B$7+$C38*$C$7)/100</f>
        <v>0</v>
      </c>
      <c r="G38" s="432" t="str">
        <f aca="false">IF(A38="","",IF(ISERROR(VLOOKUP($A38,'liste reference'!$A$7:$P$904,13,0)),IF(ISERROR(VLOOKUP($A38,'liste reference'!$B$7:$P$904,12,0)),"    -",VLOOKUP($A38,'liste reference'!$B$7:$P$904,12,0)),VLOOKUP($A38,'liste reference'!$A$7:$P$904,13,0)))</f>
        <v/>
      </c>
      <c r="H38" s="433" t="str">
        <f aca="false">IF(A38="","x",IF(ISERROR(VLOOKUP($A38,'liste reference'!$A$8:$P$904,14,0)),IF(ISERROR(VLOOKUP($A38,'liste reference'!$B$8:$P$904,13,0)),"x",VLOOKUP($A38,'liste reference'!$B$8:$P$904,13,0)),VLOOKUP($A38,'liste reference'!$A$8:$P$904,14,0)))</f>
        <v>x</v>
      </c>
      <c r="I38" s="434" t="str">
        <f aca="false">IF(ISNUMBER(H38),IF(ISERROR(VLOOKUP($A38,'liste reference'!$A$7:$P$904,3,0)),IF(ISERROR(VLOOKUP($A38,'liste reference'!$B$7:$P$904,2,0)),"",VLOOKUP($A38,'liste reference'!$B$7:$P$904,2,0)),VLOOKUP($A38,'liste reference'!$A$7:$P$904,3,0)),"")</f>
        <v/>
      </c>
      <c r="J38" s="434" t="str">
        <f aca="false">IF(ISNUMBER(H38),IF(ISERROR(VLOOKUP($A38,'liste reference'!$A$7:$P$904,4,0)),IF(ISERROR(VLOOKUP($A38,'liste reference'!$B$7:$P$904,3,0)),"",VLOOKUP($A38,'liste reference'!$B$7:$P$904,3,0)),VLOOKUP($A38,'liste reference'!$A$7:$P$904,4,0)),"")</f>
        <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51"/>
      <c r="M38" s="451"/>
      <c r="N38" s="451"/>
      <c r="O38" s="437"/>
      <c r="P38" s="438" t="str">
        <f aca="false">IF($A38="NEWCOD",IF($AC38="","No",$AC38),IF(ISTEXT($E38),"DEJA SAISI !",IF($A38="","",IF(ISERROR(VLOOKUP($A38,'liste reference'!A:S,19,FALSE())),IF(ISERROR(VLOOKUP($A38,'liste reference'!B:S,19,FALSE())),"",VLOOKUP($A38,'liste reference'!B:S,19,FALSE())),VLOOKUP($A38,'liste reference'!A:S,19,FALSE())))))</f>
        <v/>
      </c>
      <c r="Q38" s="439" t="str">
        <f aca="false">IF(ISTEXT(H38),"",(B38*$B$7/100)+(C38*$C$7/100))</f>
        <v/>
      </c>
      <c r="R38" s="440" t="str">
        <f aca="false">IF(OR(ISTEXT(H38),Q38=0),"",IF(Q38&lt;0.1,1,IF(Q38&lt;1,2,IF(Q38&lt;10,3,IF(Q38&lt;50,4,IF(Q38&gt;=50,5,""))))))</f>
        <v/>
      </c>
      <c r="S38" s="440" t="n">
        <f aca="false">IF(ISERROR(R38*I38),0,R38*I38)</f>
        <v>0</v>
      </c>
      <c r="T38" s="440" t="n">
        <f aca="false">IF(ISERROR(R38*I38*J38),0,R38*I38*J38)</f>
        <v>0</v>
      </c>
      <c r="U38" s="452" t="n">
        <f aca="false">IF(ISERROR(R38*J38),0,R38*J38)</f>
        <v>0</v>
      </c>
      <c r="V38" s="441" t="str">
        <f aca="false">IF(AND(A38="",F38=0),"",IF(F38=0,"Il manque le(s) % de rec. !",""))</f>
        <v/>
      </c>
      <c r="W38" s="442"/>
      <c r="Y38" s="443" t="str">
        <f aca="false">IF(A38="new.cod","NEWCOD",IF(AND((Z38=""),ISTEXT(A38)),A38,IF(Z38="","",INDEX('liste reference'!$A$8:$A$904,Z38))))</f>
        <v/>
      </c>
      <c r="Z38" s="233" t="str">
        <f aca="false">IF(ISERROR(MATCH(A38,'liste reference'!$A$8:$A$904,0)),IF(ISERROR(MATCH(A38,'liste reference'!$B$8:$B$904,0)),"",(MATCH(A38,'liste reference'!$B$8:$B$904,0))),(MATCH(A38,'liste reference'!$A$8:$A$904,0)))</f>
        <v/>
      </c>
      <c r="AA38" s="444"/>
      <c r="AB38" s="445"/>
      <c r="AC38" s="445"/>
      <c r="BB38" s="233" t="str">
        <f aca="false">IF(A38="","",1)</f>
        <v/>
      </c>
    </row>
    <row r="39" customFormat="false" ht="12.75" hidden="false" customHeight="false" outlineLevel="0" collapsed="false">
      <c r="A39" s="446"/>
      <c r="B39" s="447"/>
      <c r="C39" s="448"/>
      <c r="D39" s="430" t="str">
        <f aca="false">IF(ISERROR(VLOOKUP($A39,'liste reference'!$A$7:$D$904,2,0)),IF(ISERROR(VLOOKUP($A39,'liste reference'!$B$7:$D$904,1,0)),"",VLOOKUP($A39,'liste reference'!$B$7:$D$904,1,0)),VLOOKUP($A39,'liste reference'!$A$7:$D$904,2,0))</f>
        <v/>
      </c>
      <c r="E39" s="449" t="n">
        <f aca="false">IF(D39="",0,VLOOKUP(D39,D$22:D38,1,0))</f>
        <v>0</v>
      </c>
      <c r="F39" s="454" t="n">
        <f aca="false">($B39*$B$7+$C39*$C$7)/100</f>
        <v>0</v>
      </c>
      <c r="G39" s="432" t="str">
        <f aca="false">IF(A39="","",IF(ISERROR(VLOOKUP($A39,'liste reference'!$A$7:$P$904,13,0)),IF(ISERROR(VLOOKUP($A39,'liste reference'!$B$7:$P$904,12,0)),"    -",VLOOKUP($A39,'liste reference'!$B$7:$P$904,12,0)),VLOOKUP($A39,'liste reference'!$A$7:$P$904,13,0)))</f>
        <v/>
      </c>
      <c r="H39" s="433" t="str">
        <f aca="false">IF(A39="","x",IF(ISERROR(VLOOKUP($A39,'liste reference'!$A$8:$P$904,14,0)),IF(ISERROR(VLOOKUP($A39,'liste reference'!$B$8:$P$904,13,0)),"x",VLOOKUP($A39,'liste reference'!$B$8:$P$904,13,0)),VLOOKUP($A39,'liste reference'!$A$8:$P$904,14,0)))</f>
        <v>x</v>
      </c>
      <c r="I39" s="434" t="str">
        <f aca="false">IF(ISNUMBER(H39),IF(ISERROR(VLOOKUP($A39,'liste reference'!$A$7:$P$904,3,0)),IF(ISERROR(VLOOKUP($A39,'liste reference'!$B$7:$P$904,2,0)),"",VLOOKUP($A39,'liste reference'!$B$7:$P$904,2,0)),VLOOKUP($A39,'liste reference'!$A$7:$P$904,3,0)),"")</f>
        <v/>
      </c>
      <c r="J39" s="434" t="str">
        <f aca="false">IF(ISNUMBER(H39),IF(ISERROR(VLOOKUP($A39,'liste reference'!$A$7:$P$904,4,0)),IF(ISERROR(VLOOKUP($A39,'liste reference'!$B$7:$P$904,3,0)),"",VLOOKUP($A39,'liste reference'!$B$7:$P$904,3,0)),VLOOKUP($A39,'liste reference'!$A$7:$P$904,4,0)),"")</f>
        <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51"/>
      <c r="M39" s="451"/>
      <c r="N39" s="451"/>
      <c r="O39" s="437"/>
      <c r="P39" s="438" t="str">
        <f aca="false">IF($A39="NEWCOD",IF($AC39="","No",$AC39),IF(ISTEXT($E39),"DEJA SAISI !",IF($A39="","",IF(ISERROR(VLOOKUP($A39,'liste reference'!A:S,19,FALSE())),IF(ISERROR(VLOOKUP($A39,'liste reference'!B:S,19,FALSE())),"",VLOOKUP($A39,'liste reference'!B:S,19,FALSE())),VLOOKUP($A39,'liste reference'!A:S,19,FALSE())))))</f>
        <v/>
      </c>
      <c r="Q39" s="439" t="str">
        <f aca="false">IF(ISTEXT(H39),"",(B39*$B$7/100)+(C39*$C$7/100))</f>
        <v/>
      </c>
      <c r="R39" s="440" t="str">
        <f aca="false">IF(OR(ISTEXT(H39),Q39=0),"",IF(Q39&lt;0.1,1,IF(Q39&lt;1,2,IF(Q39&lt;10,3,IF(Q39&lt;50,4,IF(Q39&gt;=50,5,""))))))</f>
        <v/>
      </c>
      <c r="S39" s="440" t="n">
        <f aca="false">IF(ISERROR(R39*I39),0,R39*I39)</f>
        <v>0</v>
      </c>
      <c r="T39" s="440" t="n">
        <f aca="false">IF(ISERROR(R39*I39*J39),0,R39*I39*J39)</f>
        <v>0</v>
      </c>
      <c r="U39" s="452" t="n">
        <f aca="false">IF(ISERROR(R39*J39),0,R39*J39)</f>
        <v>0</v>
      </c>
      <c r="V39" s="441" t="str">
        <f aca="false">IF(AND(A39="",F39=0),"",IF(F39=0,"Il manque le(s) % de rec. !",""))</f>
        <v/>
      </c>
      <c r="W39" s="442"/>
      <c r="Y39" s="443" t="str">
        <f aca="false">IF(A39="new.cod","NEWCOD",IF(AND((Z39=""),ISTEXT(A39)),A39,IF(Z39="","",INDEX('liste reference'!$A$8:$A$904,Z39))))</f>
        <v/>
      </c>
      <c r="Z39" s="233" t="str">
        <f aca="false">IF(ISERROR(MATCH(A39,'liste reference'!$A$8:$A$904,0)),IF(ISERROR(MATCH(A39,'liste reference'!$B$8:$B$904,0)),"",(MATCH(A39,'liste reference'!$B$8:$B$904,0))),(MATCH(A39,'liste reference'!$A$8:$A$904,0)))</f>
        <v/>
      </c>
      <c r="AA39" s="444"/>
      <c r="AB39" s="445"/>
      <c r="AC39" s="445"/>
      <c r="BB39" s="233" t="str">
        <f aca="false">IF(A39="","",1)</f>
        <v/>
      </c>
    </row>
    <row r="40" customFormat="false" ht="12.75" hidden="false" customHeight="false" outlineLevel="0" collapsed="false">
      <c r="A40" s="446"/>
      <c r="B40" s="447"/>
      <c r="C40" s="448"/>
      <c r="D40" s="430" t="str">
        <f aca="false">IF(ISERROR(VLOOKUP($A40,'liste reference'!$A$7:$D$904,2,0)),IF(ISERROR(VLOOKUP($A40,'liste reference'!$B$7:$D$904,1,0)),"",VLOOKUP($A40,'liste reference'!$B$7:$D$904,1,0)),VLOOKUP($A40,'liste reference'!$A$7:$D$904,2,0))</f>
        <v/>
      </c>
      <c r="E40" s="449" t="n">
        <f aca="false">IF(D40="",0,VLOOKUP(D40,D$22:D39,1,0))</f>
        <v>0</v>
      </c>
      <c r="F40" s="454" t="n">
        <f aca="false">($B40*$B$7+$C40*$C$7)/100</f>
        <v>0</v>
      </c>
      <c r="G40" s="432" t="str">
        <f aca="false">IF(A40="","",IF(ISERROR(VLOOKUP($A40,'liste reference'!$A$7:$P$904,13,0)),IF(ISERROR(VLOOKUP($A40,'liste reference'!$B$7:$P$904,12,0)),"    -",VLOOKUP($A40,'liste reference'!$B$7:$P$904,12,0)),VLOOKUP($A40,'liste reference'!$A$7:$P$904,13,0)))</f>
        <v/>
      </c>
      <c r="H40" s="433" t="str">
        <f aca="false">IF(A40="","x",IF(ISERROR(VLOOKUP($A40,'liste reference'!$A$8:$P$904,14,0)),IF(ISERROR(VLOOKUP($A40,'liste reference'!$B$8:$P$904,13,0)),"x",VLOOKUP($A40,'liste reference'!$B$8:$P$904,13,0)),VLOOKUP($A40,'liste reference'!$A$8:$P$904,14,0)))</f>
        <v>x</v>
      </c>
      <c r="I40" s="434" t="str">
        <f aca="false">IF(ISNUMBER(H40),IF(ISERROR(VLOOKUP($A40,'liste reference'!$A$7:$P$904,3,0)),IF(ISERROR(VLOOKUP($A40,'liste reference'!$B$7:$P$904,2,0)),"",VLOOKUP($A40,'liste reference'!$B$7:$P$904,2,0)),VLOOKUP($A40,'liste reference'!$A$7:$P$904,3,0)),"")</f>
        <v/>
      </c>
      <c r="J40" s="434" t="str">
        <f aca="false">IF(ISNUMBER(H40),IF(ISERROR(VLOOKUP($A40,'liste reference'!$A$7:$P$904,4,0)),IF(ISERROR(VLOOKUP($A40,'liste reference'!$B$7:$P$904,3,0)),"",VLOOKUP($A40,'liste reference'!$B$7:$P$904,3,0)),VLOOKUP($A40,'liste reference'!$A$7:$P$904,4,0)),"")</f>
        <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51"/>
      <c r="M40" s="451"/>
      <c r="N40" s="451"/>
      <c r="O40" s="437"/>
      <c r="P40" s="438" t="str">
        <f aca="false">IF($A40="NEWCOD",IF($AC40="","No",$AC40),IF(ISTEXT($E40),"DEJA SAISI !",IF($A40="","",IF(ISERROR(VLOOKUP($A40,'liste reference'!A:S,19,FALSE())),IF(ISERROR(VLOOKUP($A40,'liste reference'!B:S,19,FALSE())),"",VLOOKUP($A40,'liste reference'!B:S,19,FALSE())),VLOOKUP($A40,'liste reference'!A:S,19,FALSE())))))</f>
        <v/>
      </c>
      <c r="Q40" s="439" t="str">
        <f aca="false">IF(ISTEXT(H40),"",(B40*$B$7/100)+(C40*$C$7/100))</f>
        <v/>
      </c>
      <c r="R40" s="440" t="str">
        <f aca="false">IF(OR(ISTEXT(H40),Q40=0),"",IF(Q40&lt;0.1,1,IF(Q40&lt;1,2,IF(Q40&lt;10,3,IF(Q40&lt;50,4,IF(Q40&gt;=50,5,""))))))</f>
        <v/>
      </c>
      <c r="S40" s="440" t="n">
        <f aca="false">IF(ISERROR(R40*I40),0,R40*I40)</f>
        <v>0</v>
      </c>
      <c r="T40" s="440" t="n">
        <f aca="false">IF(ISERROR(R40*I40*J40),0,R40*I40*J40)</f>
        <v>0</v>
      </c>
      <c r="U40" s="452" t="n">
        <f aca="false">IF(ISERROR(R40*J40),0,R40*J40)</f>
        <v>0</v>
      </c>
      <c r="V40" s="441" t="str">
        <f aca="false">IF(AND(A40="",F40=0),"",IF(F40=0,"Il manque le(s) % de rec. !",""))</f>
        <v/>
      </c>
      <c r="W40" s="442"/>
      <c r="Y40" s="443" t="str">
        <f aca="false">IF(A40="new.cod","NEWCOD",IF(AND((Z40=""),ISTEXT(A40)),A40,IF(Z40="","",INDEX('liste reference'!$A$8:$A$904,Z40))))</f>
        <v/>
      </c>
      <c r="Z40" s="233" t="str">
        <f aca="false">IF(ISERROR(MATCH(A40,'liste reference'!$A$8:$A$904,0)),IF(ISERROR(MATCH(A40,'liste reference'!$B$8:$B$904,0)),"",(MATCH(A40,'liste reference'!$B$8:$B$904,0))),(MATCH(A40,'liste reference'!$A$8:$A$904,0)))</f>
        <v/>
      </c>
      <c r="AA40" s="444"/>
      <c r="AB40" s="445"/>
      <c r="AC40" s="445"/>
      <c r="BB40" s="233" t="str">
        <f aca="false">IF(A40="","",1)</f>
        <v/>
      </c>
    </row>
    <row r="41" customFormat="false" ht="12.75" hidden="false" customHeight="false" outlineLevel="0" collapsed="false">
      <c r="A41" s="446"/>
      <c r="B41" s="447"/>
      <c r="C41" s="448"/>
      <c r="D41" s="430" t="str">
        <f aca="false">IF(ISERROR(VLOOKUP($A41,'liste reference'!$A$7:$D$904,2,0)),IF(ISERROR(VLOOKUP($A41,'liste reference'!$B$7:$D$904,1,0)),"",VLOOKUP($A41,'liste reference'!$B$7:$D$904,1,0)),VLOOKUP($A41,'liste reference'!$A$7:$D$904,2,0))</f>
        <v/>
      </c>
      <c r="E41" s="449" t="n">
        <f aca="false">IF(D41="",0,VLOOKUP(D41,D$22:D40,1,0))</f>
        <v>0</v>
      </c>
      <c r="F41" s="454" t="n">
        <f aca="false">($B41*$B$7+$C41*$C$7)/100</f>
        <v>0</v>
      </c>
      <c r="G41" s="432" t="str">
        <f aca="false">IF(A41="","",IF(ISERROR(VLOOKUP($A41,'liste reference'!$A$7:$P$904,13,0)),IF(ISERROR(VLOOKUP($A41,'liste reference'!$B$7:$P$904,12,0)),"    -",VLOOKUP($A41,'liste reference'!$B$7:$P$904,12,0)),VLOOKUP($A41,'liste reference'!$A$7:$P$904,13,0)))</f>
        <v/>
      </c>
      <c r="H41" s="433" t="str">
        <f aca="false">IF(A41="","x",IF(ISERROR(VLOOKUP($A41,'liste reference'!$A$8:$P$904,14,0)),IF(ISERROR(VLOOKUP($A41,'liste reference'!$B$8:$P$904,13,0)),"x",VLOOKUP($A41,'liste reference'!$B$8:$P$904,13,0)),VLOOKUP($A41,'liste reference'!$A$8:$P$904,14,0)))</f>
        <v>x</v>
      </c>
      <c r="I41" s="434" t="str">
        <f aca="false">IF(ISNUMBER(H41),IF(ISERROR(VLOOKUP($A41,'liste reference'!$A$7:$P$904,3,0)),IF(ISERROR(VLOOKUP($A41,'liste reference'!$B$7:$P$904,2,0)),"",VLOOKUP($A41,'liste reference'!$B$7:$P$904,2,0)),VLOOKUP($A41,'liste reference'!$A$7:$P$904,3,0)),"")</f>
        <v/>
      </c>
      <c r="J41" s="434" t="str">
        <f aca="false">IF(ISNUMBER(H41),IF(ISERROR(VLOOKUP($A41,'liste reference'!$A$7:$P$904,4,0)),IF(ISERROR(VLOOKUP($A41,'liste reference'!$B$7:$P$904,3,0)),"",VLOOKUP($A41,'liste reference'!$B$7:$P$904,3,0)),VLOOKUP($A41,'liste reference'!$A$7:$P$904,4,0)),"")</f>
        <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51"/>
      <c r="M41" s="451"/>
      <c r="N41" s="451"/>
      <c r="O41" s="437"/>
      <c r="P41" s="438" t="str">
        <f aca="false">IF($A41="NEWCOD",IF($AC41="","No",$AC41),IF(ISTEXT($E41),"DEJA SAISI !",IF($A41="","",IF(ISERROR(VLOOKUP($A41,'liste reference'!A:S,19,FALSE())),IF(ISERROR(VLOOKUP($A41,'liste reference'!B:S,19,FALSE())),"",VLOOKUP($A41,'liste reference'!B:S,19,FALSE())),VLOOKUP($A41,'liste reference'!A:S,19,FALSE())))))</f>
        <v/>
      </c>
      <c r="Q41" s="439" t="str">
        <f aca="false">IF(ISTEXT(H41),"",(B41*$B$7/100)+(C41*$C$7/100))</f>
        <v/>
      </c>
      <c r="R41" s="440" t="str">
        <f aca="false">IF(OR(ISTEXT(H41),Q41=0),"",IF(Q41&lt;0.1,1,IF(Q41&lt;1,2,IF(Q41&lt;10,3,IF(Q41&lt;50,4,IF(Q41&gt;=50,5,""))))))</f>
        <v/>
      </c>
      <c r="S41" s="440" t="n">
        <f aca="false">IF(ISERROR(R41*I41),0,R41*I41)</f>
        <v>0</v>
      </c>
      <c r="T41" s="440" t="n">
        <f aca="false">IF(ISERROR(R41*I41*J41),0,R41*I41*J41)</f>
        <v>0</v>
      </c>
      <c r="U41" s="452" t="n">
        <f aca="false">IF(ISERROR(R41*J41),0,R41*J41)</f>
        <v>0</v>
      </c>
      <c r="V41" s="441" t="str">
        <f aca="false">IF(AND(A41="",F41=0),"",IF(F41=0,"Il manque le(s) % de rec. !",""))</f>
        <v/>
      </c>
      <c r="W41" s="442"/>
      <c r="Y41" s="443" t="str">
        <f aca="false">IF(A41="new.cod","NEWCOD",IF(AND((Z41=""),ISTEXT(A41)),A41,IF(Z41="","",INDEX('liste reference'!$A$8:$A$904,Z41))))</f>
        <v/>
      </c>
      <c r="Z41" s="233" t="str">
        <f aca="false">IF(ISERROR(MATCH(A41,'liste reference'!$A$8:$A$904,0)),IF(ISERROR(MATCH(A41,'liste reference'!$B$8:$B$904,0)),"",(MATCH(A41,'liste reference'!$B$8:$B$904,0))),(MATCH(A41,'liste reference'!$A$8:$A$904,0)))</f>
        <v/>
      </c>
      <c r="AA41" s="444"/>
      <c r="AB41" s="445"/>
      <c r="AC41" s="445"/>
      <c r="BB41" s="233" t="str">
        <f aca="false">IF(A41="","",1)</f>
        <v/>
      </c>
    </row>
    <row r="42" customFormat="false" ht="12.75" hidden="false" customHeight="false" outlineLevel="0" collapsed="false">
      <c r="A42" s="446"/>
      <c r="B42" s="447"/>
      <c r="C42" s="448"/>
      <c r="D42" s="430" t="str">
        <f aca="false">IF(ISERROR(VLOOKUP($A42,'liste reference'!$A$7:$D$904,2,0)),IF(ISERROR(VLOOKUP($A42,'liste reference'!$B$7:$D$904,1,0)),"",VLOOKUP($A42,'liste reference'!$B$7:$D$904,1,0)),VLOOKUP($A42,'liste reference'!$A$7:$D$904,2,0))</f>
        <v/>
      </c>
      <c r="E42" s="449" t="n">
        <f aca="false">IF(D42="",0,VLOOKUP(D42,D$22:D41,1,0))</f>
        <v>0</v>
      </c>
      <c r="F42" s="454" t="n">
        <f aca="false">($B42*$B$7+$C42*$C$7)/100</f>
        <v>0</v>
      </c>
      <c r="G42" s="432" t="str">
        <f aca="false">IF(A42="","",IF(ISERROR(VLOOKUP($A42,'liste reference'!$A$7:$P$904,13,0)),IF(ISERROR(VLOOKUP($A42,'liste reference'!$B$7:$P$904,12,0)),"    -",VLOOKUP($A42,'liste reference'!$B$7:$P$904,12,0)),VLOOKUP($A42,'liste reference'!$A$7:$P$904,13,0)))</f>
        <v/>
      </c>
      <c r="H42" s="433" t="str">
        <f aca="false">IF(A42="","x",IF(ISERROR(VLOOKUP($A42,'liste reference'!$A$8:$P$904,14,0)),IF(ISERROR(VLOOKUP($A42,'liste reference'!$B$8:$P$904,13,0)),"x",VLOOKUP($A42,'liste reference'!$B$8:$P$904,13,0)),VLOOKUP($A42,'liste reference'!$A$8:$P$904,14,0)))</f>
        <v>x</v>
      </c>
      <c r="I42" s="434" t="str">
        <f aca="false">IF(ISNUMBER(H42),IF(ISERROR(VLOOKUP($A42,'liste reference'!$A$7:$P$904,3,0)),IF(ISERROR(VLOOKUP($A42,'liste reference'!$B$7:$P$904,2,0)),"",VLOOKUP($A42,'liste reference'!$B$7:$P$904,2,0)),VLOOKUP($A42,'liste reference'!$A$7:$P$904,3,0)),"")</f>
        <v/>
      </c>
      <c r="J42" s="434" t="str">
        <f aca="false">IF(ISNUMBER(H42),IF(ISERROR(VLOOKUP($A42,'liste reference'!$A$7:$P$904,4,0)),IF(ISERROR(VLOOKUP($A42,'liste reference'!$B$7:$P$904,3,0)),"",VLOOKUP($A42,'liste reference'!$B$7:$P$904,3,0)),VLOOKUP($A42,'liste reference'!$A$7:$P$904,4,0)),"")</f>
        <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51"/>
      <c r="M42" s="451"/>
      <c r="N42" s="451"/>
      <c r="O42" s="437"/>
      <c r="P42" s="438" t="str">
        <f aca="false">IF($A42="NEWCOD",IF($AC42="","No",$AC42),IF(ISTEXT($E42),"DEJA SAISI !",IF($A42="","",IF(ISERROR(VLOOKUP($A42,'liste reference'!A:S,19,FALSE())),IF(ISERROR(VLOOKUP($A42,'liste reference'!B:S,19,FALSE())),"",VLOOKUP($A42,'liste reference'!B:S,19,FALSE())),VLOOKUP($A42,'liste reference'!A:S,19,FALSE())))))</f>
        <v/>
      </c>
      <c r="Q42" s="439" t="str">
        <f aca="false">IF(ISTEXT(H42),"",(B42*$B$7/100)+(C42*$C$7/100))</f>
        <v/>
      </c>
      <c r="R42" s="440" t="str">
        <f aca="false">IF(OR(ISTEXT(H42),Q42=0),"",IF(Q42&lt;0.1,1,IF(Q42&lt;1,2,IF(Q42&lt;10,3,IF(Q42&lt;50,4,IF(Q42&gt;=50,5,""))))))</f>
        <v/>
      </c>
      <c r="S42" s="440" t="n">
        <f aca="false">IF(ISERROR(R42*I42),0,R42*I42)</f>
        <v>0</v>
      </c>
      <c r="T42" s="440" t="n">
        <f aca="false">IF(ISERROR(R42*I42*J42),0,R42*I42*J42)</f>
        <v>0</v>
      </c>
      <c r="U42" s="452" t="n">
        <f aca="false">IF(ISERROR(R42*J42),0,R42*J42)</f>
        <v>0</v>
      </c>
      <c r="V42" s="441" t="str">
        <f aca="false">IF(AND(A42="",F42=0),"",IF(F42=0,"Il manque le(s) % de rec. !",""))</f>
        <v/>
      </c>
      <c r="W42" s="442"/>
      <c r="Y42" s="443" t="str">
        <f aca="false">IF(A42="new.cod","NEWCOD",IF(AND((Z42=""),ISTEXT(A42)),A42,IF(Z42="","",INDEX('liste reference'!$A$8:$A$904,Z42))))</f>
        <v/>
      </c>
      <c r="Z42" s="233" t="str">
        <f aca="false">IF(ISERROR(MATCH(A42,'liste reference'!$A$8:$A$904,0)),IF(ISERROR(MATCH(A42,'liste reference'!$B$8:$B$904,0)),"",(MATCH(A42,'liste reference'!$B$8:$B$904,0))),(MATCH(A42,'liste reference'!$A$8:$A$904,0)))</f>
        <v/>
      </c>
      <c r="AA42" s="444"/>
      <c r="AB42" s="445"/>
      <c r="AC42" s="445"/>
      <c r="BB42" s="233" t="str">
        <f aca="false">IF(A42="","",1)</f>
        <v/>
      </c>
    </row>
    <row r="43" customFormat="false" ht="12.75" hidden="false" customHeight="false" outlineLevel="0" collapsed="false">
      <c r="A43" s="446"/>
      <c r="B43" s="447"/>
      <c r="C43" s="448"/>
      <c r="D43" s="430" t="str">
        <f aca="false">IF(ISERROR(VLOOKUP($A43,'liste reference'!$A$7:$D$904,2,0)),IF(ISERROR(VLOOKUP($A43,'liste reference'!$B$7:$D$904,1,0)),"",VLOOKUP($A43,'liste reference'!$B$7:$D$904,1,0)),VLOOKUP($A43,'liste reference'!$A$7:$D$904,2,0))</f>
        <v/>
      </c>
      <c r="E43" s="449" t="n">
        <f aca="false">IF(D43="",0,VLOOKUP(D43,D$22:D42,1,0))</f>
        <v>0</v>
      </c>
      <c r="F43" s="454" t="n">
        <f aca="false">($B43*$B$7+$C43*$C$7)/100</f>
        <v>0</v>
      </c>
      <c r="G43" s="432" t="str">
        <f aca="false">IF(A43="","",IF(ISERROR(VLOOKUP($A43,'liste reference'!$A$7:$P$904,13,0)),IF(ISERROR(VLOOKUP($A43,'liste reference'!$B$7:$P$904,12,0)),"    -",VLOOKUP($A43,'liste reference'!$B$7:$P$904,12,0)),VLOOKUP($A43,'liste reference'!$A$7:$P$904,13,0)))</f>
        <v/>
      </c>
      <c r="H43" s="433" t="str">
        <f aca="false">IF(A43="","x",IF(ISERROR(VLOOKUP($A43,'liste reference'!$A$8:$P$904,14,0)),IF(ISERROR(VLOOKUP($A43,'liste reference'!$B$8:$P$904,13,0)),"x",VLOOKUP($A43,'liste reference'!$B$8:$P$904,13,0)),VLOOKUP($A43,'liste reference'!$A$8:$P$904,14,0)))</f>
        <v>x</v>
      </c>
      <c r="I43" s="434" t="str">
        <f aca="false">IF(ISNUMBER(H43),IF(ISERROR(VLOOKUP($A43,'liste reference'!$A$7:$P$904,3,0)),IF(ISERROR(VLOOKUP($A43,'liste reference'!$B$7:$P$904,2,0)),"",VLOOKUP($A43,'liste reference'!$B$7:$P$904,2,0)),VLOOKUP($A43,'liste reference'!$A$7:$P$904,3,0)),"")</f>
        <v/>
      </c>
      <c r="J43" s="434" t="str">
        <f aca="false">IF(ISNUMBER(H43),IF(ISERROR(VLOOKUP($A43,'liste reference'!$A$7:$P$904,4,0)),IF(ISERROR(VLOOKUP($A43,'liste reference'!$B$7:$P$904,3,0)),"",VLOOKUP($A43,'liste reference'!$B$7:$P$904,3,0)),VLOOKUP($A43,'liste reference'!$A$7:$P$904,4,0)),"")</f>
        <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51"/>
      <c r="M43" s="451"/>
      <c r="N43" s="451"/>
      <c r="O43" s="437"/>
      <c r="P43" s="438" t="str">
        <f aca="false">IF($A43="NEWCOD",IF($AC43="","No",$AC43),IF(ISTEXT($E43),"DEJA SAISI !",IF($A43="","",IF(ISERROR(VLOOKUP($A43,'liste reference'!A:S,19,FALSE())),IF(ISERROR(VLOOKUP($A43,'liste reference'!B:S,19,FALSE())),"",VLOOKUP($A43,'liste reference'!B:S,19,FALSE())),VLOOKUP($A43,'liste reference'!A:S,19,FALSE())))))</f>
        <v/>
      </c>
      <c r="Q43" s="439" t="str">
        <f aca="false">IF(ISTEXT(H43),"",(B43*$B$7/100)+(C43*$C$7/100))</f>
        <v/>
      </c>
      <c r="R43" s="440" t="str">
        <f aca="false">IF(OR(ISTEXT(H43),Q43=0),"",IF(Q43&lt;0.1,1,IF(Q43&lt;1,2,IF(Q43&lt;10,3,IF(Q43&lt;50,4,IF(Q43&gt;=50,5,""))))))</f>
        <v/>
      </c>
      <c r="S43" s="440" t="n">
        <f aca="false">IF(ISERROR(R43*I43),0,R43*I43)</f>
        <v>0</v>
      </c>
      <c r="T43" s="440" t="n">
        <f aca="false">IF(ISERROR(R43*I43*J43),0,R43*I43*J43)</f>
        <v>0</v>
      </c>
      <c r="U43" s="452" t="n">
        <f aca="false">IF(ISERROR(R43*J43),0,R43*J43)</f>
        <v>0</v>
      </c>
      <c r="V43" s="441" t="str">
        <f aca="false">IF(AND(A43="",F43=0),"",IF(F43=0,"Il manque le(s) % de rec. !",""))</f>
        <v/>
      </c>
      <c r="W43" s="442"/>
      <c r="Y43" s="443" t="str">
        <f aca="false">IF(A43="new.cod","NEWCOD",IF(AND((Z43=""),ISTEXT(A43)),A43,IF(Z43="","",INDEX('liste reference'!$A$8:$A$904,Z43))))</f>
        <v/>
      </c>
      <c r="Z43" s="233" t="str">
        <f aca="false">IF(ISERROR(MATCH(A43,'liste reference'!$A$8:$A$904,0)),IF(ISERROR(MATCH(A43,'liste reference'!$B$8:$B$904,0)),"",(MATCH(A43,'liste reference'!$B$8:$B$904,0))),(MATCH(A43,'liste reference'!$A$8:$A$904,0)))</f>
        <v/>
      </c>
      <c r="AA43" s="444"/>
      <c r="AB43" s="445"/>
      <c r="AC43" s="445"/>
      <c r="BB43" s="233" t="str">
        <f aca="false">IF(A43="","",1)</f>
        <v/>
      </c>
    </row>
    <row r="44" customFormat="false" ht="12.75" hidden="false" customHeight="false" outlineLevel="0" collapsed="false">
      <c r="A44" s="446"/>
      <c r="B44" s="447"/>
      <c r="C44" s="448"/>
      <c r="D44" s="430" t="str">
        <f aca="false">IF(ISERROR(VLOOKUP($A44,'liste reference'!$A$7:$D$904,2,0)),IF(ISERROR(VLOOKUP($A44,'liste reference'!$B$7:$D$904,1,0)),"",VLOOKUP($A44,'liste reference'!$B$7:$D$904,1,0)),VLOOKUP($A44,'liste reference'!$A$7:$D$904,2,0))</f>
        <v/>
      </c>
      <c r="E44" s="449" t="n">
        <f aca="false">IF(D44="",0,VLOOKUP(D44,D$22:D43,1,0))</f>
        <v>0</v>
      </c>
      <c r="F44" s="454" t="n">
        <f aca="false">($B44*$B$7+$C44*$C$7)/100</f>
        <v>0</v>
      </c>
      <c r="G44" s="432" t="str">
        <f aca="false">IF(A44="","",IF(ISERROR(VLOOKUP($A44,'liste reference'!$A$7:$P$904,13,0)),IF(ISERROR(VLOOKUP($A44,'liste reference'!$B$7:$P$904,12,0)),"    -",VLOOKUP($A44,'liste reference'!$B$7:$P$904,12,0)),VLOOKUP($A44,'liste reference'!$A$7:$P$904,13,0)))</f>
        <v/>
      </c>
      <c r="H44" s="433" t="str">
        <f aca="false">IF(A44="","x",IF(ISERROR(VLOOKUP($A44,'liste reference'!$A$8:$P$904,14,0)),IF(ISERROR(VLOOKUP($A44,'liste reference'!$B$8:$P$904,13,0)),"x",VLOOKUP($A44,'liste reference'!$B$8:$P$904,13,0)),VLOOKUP($A44,'liste reference'!$A$8:$P$904,14,0)))</f>
        <v>x</v>
      </c>
      <c r="I44" s="434" t="str">
        <f aca="false">IF(ISNUMBER(H44),IF(ISERROR(VLOOKUP($A44,'liste reference'!$A$7:$P$904,3,0)),IF(ISERROR(VLOOKUP($A44,'liste reference'!$B$7:$P$904,2,0)),"",VLOOKUP($A44,'liste reference'!$B$7:$P$904,2,0)),VLOOKUP($A44,'liste reference'!$A$7:$P$904,3,0)),"")</f>
        <v/>
      </c>
      <c r="J44" s="434" t="str">
        <f aca="false">IF(ISNUMBER(H44),IF(ISERROR(VLOOKUP($A44,'liste reference'!$A$7:$P$904,4,0)),IF(ISERROR(VLOOKUP($A44,'liste reference'!$B$7:$P$904,3,0)),"",VLOOKUP($A44,'liste reference'!$B$7:$P$904,3,0)),VLOOKUP($A44,'liste reference'!$A$7:$P$904,4,0)),"")</f>
        <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51"/>
      <c r="M44" s="451"/>
      <c r="N44" s="451"/>
      <c r="O44" s="437"/>
      <c r="P44" s="438" t="str">
        <f aca="false">IF($A44="NEWCOD",IF($AC44="","No",$AC44),IF(ISTEXT($E44),"DEJA SAISI !",IF($A44="","",IF(ISERROR(VLOOKUP($A44,'liste reference'!A:S,19,FALSE())),IF(ISERROR(VLOOKUP($A44,'liste reference'!B:S,19,FALSE())),"",VLOOKUP($A44,'liste reference'!B:S,19,FALSE())),VLOOKUP($A44,'liste reference'!A:S,19,FALSE())))))</f>
        <v/>
      </c>
      <c r="Q44" s="439" t="str">
        <f aca="false">IF(ISTEXT(H44),"",(B44*$B$7/100)+(C44*$C$7/100))</f>
        <v/>
      </c>
      <c r="R44" s="440" t="str">
        <f aca="false">IF(OR(ISTEXT(H44),Q44=0),"",IF(Q44&lt;0.1,1,IF(Q44&lt;1,2,IF(Q44&lt;10,3,IF(Q44&lt;50,4,IF(Q44&gt;=50,5,""))))))</f>
        <v/>
      </c>
      <c r="S44" s="440" t="n">
        <f aca="false">IF(ISERROR(R44*I44),0,R44*I44)</f>
        <v>0</v>
      </c>
      <c r="T44" s="440" t="n">
        <f aca="false">IF(ISERROR(R44*I44*J44),0,R44*I44*J44)</f>
        <v>0</v>
      </c>
      <c r="U44" s="452" t="n">
        <f aca="false">IF(ISERROR(R44*J44),0,R44*J44)</f>
        <v>0</v>
      </c>
      <c r="V44" s="441" t="str">
        <f aca="false">IF(AND(A44="",F44=0),"",IF(F44=0,"Il manque le(s) % de rec. !",""))</f>
        <v/>
      </c>
      <c r="W44" s="442"/>
      <c r="Y44" s="443" t="str">
        <f aca="false">IF(A44="new.cod","NEWCOD",IF(AND((Z44=""),ISTEXT(A44)),A44,IF(Z44="","",INDEX('liste reference'!$A$8:$A$904,Z44))))</f>
        <v/>
      </c>
      <c r="Z44" s="233" t="str">
        <f aca="false">IF(ISERROR(MATCH(A44,'liste reference'!$A$8:$A$904,0)),IF(ISERROR(MATCH(A44,'liste reference'!$B$8:$B$904,0)),"",(MATCH(A44,'liste reference'!$B$8:$B$904,0))),(MATCH(A44,'liste reference'!$A$8:$A$904,0)))</f>
        <v/>
      </c>
      <c r="AA44" s="444"/>
      <c r="AB44" s="445"/>
      <c r="AC44" s="445"/>
      <c r="BB44" s="233" t="str">
        <f aca="false">IF(A44="","",1)</f>
        <v/>
      </c>
    </row>
    <row r="45" customFormat="false" ht="12.75" hidden="false" customHeight="false" outlineLevel="0" collapsed="false">
      <c r="A45" s="446"/>
      <c r="B45" s="447"/>
      <c r="C45" s="448"/>
      <c r="D45" s="430" t="str">
        <f aca="false">IF(ISERROR(VLOOKUP($A45,'liste reference'!$A$7:$D$904,2,0)),IF(ISERROR(VLOOKUP($A45,'liste reference'!$B$7:$D$904,1,0)),"",VLOOKUP($A45,'liste reference'!$B$7:$D$904,1,0)),VLOOKUP($A45,'liste reference'!$A$7:$D$904,2,0))</f>
        <v/>
      </c>
      <c r="E45" s="449" t="n">
        <f aca="false">IF(D45="",0,VLOOKUP(D45,D$22:D44,1,0))</f>
        <v>0</v>
      </c>
      <c r="F45" s="454" t="n">
        <f aca="false">($B45*$B$7+$C45*$C$7)/100</f>
        <v>0</v>
      </c>
      <c r="G45" s="432" t="str">
        <f aca="false">IF(A45="","",IF(ISERROR(VLOOKUP($A45,'liste reference'!$A$7:$P$904,13,0)),IF(ISERROR(VLOOKUP($A45,'liste reference'!$B$7:$P$904,12,0)),"    -",VLOOKUP($A45,'liste reference'!$B$7:$P$904,12,0)),VLOOKUP($A45,'liste reference'!$A$7:$P$904,13,0)))</f>
        <v/>
      </c>
      <c r="H45" s="433" t="str">
        <f aca="false">IF(A45="","x",IF(ISERROR(VLOOKUP($A45,'liste reference'!$A$8:$P$904,14,0)),IF(ISERROR(VLOOKUP($A45,'liste reference'!$B$8:$P$904,13,0)),"x",VLOOKUP($A45,'liste reference'!$B$8:$P$904,13,0)),VLOOKUP($A45,'liste reference'!$A$8:$P$904,14,0)))</f>
        <v>x</v>
      </c>
      <c r="I45" s="434" t="str">
        <f aca="false">IF(ISNUMBER(H45),IF(ISERROR(VLOOKUP($A45,'liste reference'!$A$7:$P$904,3,0)),IF(ISERROR(VLOOKUP($A45,'liste reference'!$B$7:$P$904,2,0)),"",VLOOKUP($A45,'liste reference'!$B$7:$P$904,2,0)),VLOOKUP($A45,'liste reference'!$A$7:$P$904,3,0)),"")</f>
        <v/>
      </c>
      <c r="J45" s="434" t="str">
        <f aca="false">IF(ISNUMBER(H45),IF(ISERROR(VLOOKUP($A45,'liste reference'!$A$7:$P$904,4,0)),IF(ISERROR(VLOOKUP($A45,'liste reference'!$B$7:$P$904,3,0)),"",VLOOKUP($A45,'liste reference'!$B$7:$P$904,3,0)),VLOOKUP($A45,'liste reference'!$A$7:$P$904,4,0)),"")</f>
        <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51"/>
      <c r="M45" s="451"/>
      <c r="N45" s="451"/>
      <c r="O45" s="437"/>
      <c r="P45" s="438" t="str">
        <f aca="false">IF($A45="NEWCOD",IF($AC45="","No",$AC45),IF(ISTEXT($E45),"DEJA SAISI !",IF($A45="","",IF(ISERROR(VLOOKUP($A45,'liste reference'!A:S,19,FALSE())),IF(ISERROR(VLOOKUP($A45,'liste reference'!B:S,19,FALSE())),"",VLOOKUP($A45,'liste reference'!B:S,19,FALSE())),VLOOKUP($A45,'liste reference'!A:S,19,FALSE())))))</f>
        <v/>
      </c>
      <c r="Q45" s="439" t="str">
        <f aca="false">IF(ISTEXT(H45),"",(B45*$B$7/100)+(C45*$C$7/100))</f>
        <v/>
      </c>
      <c r="R45" s="440" t="str">
        <f aca="false">IF(OR(ISTEXT(H45),Q45=0),"",IF(Q45&lt;0.1,1,IF(Q45&lt;1,2,IF(Q45&lt;10,3,IF(Q45&lt;50,4,IF(Q45&gt;=50,5,""))))))</f>
        <v/>
      </c>
      <c r="S45" s="440" t="n">
        <f aca="false">IF(ISERROR(R45*I45),0,R45*I45)</f>
        <v>0</v>
      </c>
      <c r="T45" s="440" t="n">
        <f aca="false">IF(ISERROR(R45*I45*J45),0,R45*I45*J45)</f>
        <v>0</v>
      </c>
      <c r="U45" s="452" t="n">
        <f aca="false">IF(ISERROR(R45*J45),0,R45*J45)</f>
        <v>0</v>
      </c>
      <c r="V45" s="441" t="str">
        <f aca="false">IF(AND(A45="",F45=0),"",IF(F45=0,"Il manque le(s) % de rec. !",""))</f>
        <v/>
      </c>
      <c r="W45" s="442"/>
      <c r="Y45" s="443" t="str">
        <f aca="false">IF(A45="new.cod","NEWCOD",IF(AND((Z45=""),ISTEXT(A45)),A45,IF(Z45="","",INDEX('liste reference'!$A$8:$A$904,Z45))))</f>
        <v/>
      </c>
      <c r="Z45" s="233" t="str">
        <f aca="false">IF(ISERROR(MATCH(A45,'liste reference'!$A$8:$A$904,0)),IF(ISERROR(MATCH(A45,'liste reference'!$B$8:$B$904,0)),"",(MATCH(A45,'liste reference'!$B$8:$B$904,0))),(MATCH(A45,'liste reference'!$A$8:$A$904,0)))</f>
        <v/>
      </c>
      <c r="AA45" s="444"/>
      <c r="AB45" s="445"/>
      <c r="AC45" s="445"/>
      <c r="BB45" s="233" t="str">
        <f aca="false">IF(A45="","",1)</f>
        <v/>
      </c>
    </row>
    <row r="46" customFormat="false" ht="12.75" hidden="false" customHeight="false" outlineLevel="0" collapsed="false">
      <c r="A46" s="446"/>
      <c r="B46" s="447"/>
      <c r="C46" s="448"/>
      <c r="D46" s="430" t="str">
        <f aca="false">IF(ISERROR(VLOOKUP($A46,'liste reference'!$A$7:$D$904,2,0)),IF(ISERROR(VLOOKUP($A46,'liste reference'!$B$7:$D$904,1,0)),"",VLOOKUP($A46,'liste reference'!$B$7:$D$904,1,0)),VLOOKUP($A46,'liste reference'!$A$7:$D$904,2,0))</f>
        <v/>
      </c>
      <c r="E46" s="449" t="n">
        <f aca="false">IF(D46="",0,VLOOKUP(D46,D$22:D45,1,0))</f>
        <v>0</v>
      </c>
      <c r="F46" s="454" t="n">
        <f aca="false">($B46*$B$7+$C46*$C$7)/100</f>
        <v>0</v>
      </c>
      <c r="G46" s="432" t="str">
        <f aca="false">IF(A46="","",IF(ISERROR(VLOOKUP($A46,'liste reference'!$A$7:$P$904,13,0)),IF(ISERROR(VLOOKUP($A46,'liste reference'!$B$7:$P$904,12,0)),"    -",VLOOKUP($A46,'liste reference'!$B$7:$P$904,12,0)),VLOOKUP($A46,'liste reference'!$A$7:$P$904,13,0)))</f>
        <v/>
      </c>
      <c r="H46" s="433" t="str">
        <f aca="false">IF(A46="","x",IF(ISERROR(VLOOKUP($A46,'liste reference'!$A$8:$P$904,14,0)),IF(ISERROR(VLOOKUP($A46,'liste reference'!$B$8:$P$904,13,0)),"x",VLOOKUP($A46,'liste reference'!$B$8:$P$904,13,0)),VLOOKUP($A46,'liste reference'!$A$8:$P$904,14,0)))</f>
        <v>x</v>
      </c>
      <c r="I46" s="434" t="str">
        <f aca="false">IF(ISNUMBER(H46),IF(ISERROR(VLOOKUP($A46,'liste reference'!$A$7:$P$904,3,0)),IF(ISERROR(VLOOKUP($A46,'liste reference'!$B$7:$P$904,2,0)),"",VLOOKUP($A46,'liste reference'!$B$7:$P$904,2,0)),VLOOKUP($A46,'liste reference'!$A$7:$P$904,3,0)),"")</f>
        <v/>
      </c>
      <c r="J46" s="434" t="str">
        <f aca="false">IF(ISNUMBER(H46),IF(ISERROR(VLOOKUP($A46,'liste reference'!$A$7:$P$904,4,0)),IF(ISERROR(VLOOKUP($A46,'liste reference'!$B$7:$P$904,3,0)),"",VLOOKUP($A46,'liste reference'!$B$7:$P$904,3,0)),VLOOKUP($A46,'liste reference'!$A$7:$P$904,4,0)),"")</f>
        <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51"/>
      <c r="M46" s="451"/>
      <c r="N46" s="451"/>
      <c r="O46" s="437"/>
      <c r="P46" s="438" t="str">
        <f aca="false">IF($A46="NEWCOD",IF($AC46="","No",$AC46),IF(ISTEXT($E46),"DEJA SAISI !",IF($A46="","",IF(ISERROR(VLOOKUP($A46,'liste reference'!A:S,19,FALSE())),IF(ISERROR(VLOOKUP($A46,'liste reference'!B:S,19,FALSE())),"",VLOOKUP($A46,'liste reference'!B:S,19,FALSE())),VLOOKUP($A46,'liste reference'!A:S,19,FALSE())))))</f>
        <v/>
      </c>
      <c r="Q46" s="439" t="str">
        <f aca="false">IF(ISTEXT(H46),"",(B46*$B$7/100)+(C46*$C$7/100))</f>
        <v/>
      </c>
      <c r="R46" s="440" t="str">
        <f aca="false">IF(OR(ISTEXT(H46),Q46=0),"",IF(Q46&lt;0.1,1,IF(Q46&lt;1,2,IF(Q46&lt;10,3,IF(Q46&lt;50,4,IF(Q46&gt;=50,5,""))))))</f>
        <v/>
      </c>
      <c r="S46" s="440" t="n">
        <f aca="false">IF(ISERROR(R46*I46),0,R46*I46)</f>
        <v>0</v>
      </c>
      <c r="T46" s="440" t="n">
        <f aca="false">IF(ISERROR(R46*I46*J46),0,R46*I46*J46)</f>
        <v>0</v>
      </c>
      <c r="U46" s="452" t="n">
        <f aca="false">IF(ISERROR(R46*J46),0,R46*J46)</f>
        <v>0</v>
      </c>
      <c r="V46" s="441" t="str">
        <f aca="false">IF(AND(A46="",F46=0),"",IF(F46=0,"Il manque le(s) % de rec. !",""))</f>
        <v/>
      </c>
      <c r="W46" s="442"/>
      <c r="Y46" s="443" t="str">
        <f aca="false">IF(A46="new.cod","NEWCOD",IF(AND((Z46=""),ISTEXT(A46)),A46,IF(Z46="","",INDEX('liste reference'!$A$8:$A$904,Z46))))</f>
        <v/>
      </c>
      <c r="Z46" s="233" t="str">
        <f aca="false">IF(ISERROR(MATCH(A46,'liste reference'!$A$8:$A$904,0)),IF(ISERROR(MATCH(A46,'liste reference'!$B$8:$B$904,0)),"",(MATCH(A46,'liste reference'!$B$8:$B$904,0))),(MATCH(A46,'liste reference'!$A$8:$A$904,0)))</f>
        <v/>
      </c>
      <c r="AA46" s="444"/>
      <c r="AB46" s="445"/>
      <c r="AC46" s="445"/>
      <c r="BB46" s="233" t="str">
        <f aca="false">IF(A46="","",1)</f>
        <v/>
      </c>
    </row>
    <row r="47" customFormat="false" ht="12.75" hidden="false" customHeight="false" outlineLevel="0" collapsed="false">
      <c r="A47" s="446"/>
      <c r="B47" s="447"/>
      <c r="C47" s="448"/>
      <c r="D47" s="430" t="str">
        <f aca="false">IF(ISERROR(VLOOKUP($A47,'liste reference'!$A$7:$D$904,2,0)),IF(ISERROR(VLOOKUP($A47,'liste reference'!$B$7:$D$904,1,0)),"",VLOOKUP($A47,'liste reference'!$B$7:$D$904,1,0)),VLOOKUP($A47,'liste reference'!$A$7:$D$904,2,0))</f>
        <v/>
      </c>
      <c r="E47" s="449" t="n">
        <f aca="false">IF(D47="",0,VLOOKUP(D47,D$22:D46,1,0))</f>
        <v>0</v>
      </c>
      <c r="F47" s="454" t="n">
        <f aca="false">($B47*$B$7+$C47*$C$7)/100</f>
        <v>0</v>
      </c>
      <c r="G47" s="432" t="str">
        <f aca="false">IF(A47="","",IF(ISERROR(VLOOKUP($A47,'liste reference'!$A$7:$P$904,13,0)),IF(ISERROR(VLOOKUP($A47,'liste reference'!$B$7:$P$904,12,0)),"    -",VLOOKUP($A47,'liste reference'!$B$7:$P$904,12,0)),VLOOKUP($A47,'liste reference'!$A$7:$P$904,13,0)))</f>
        <v/>
      </c>
      <c r="H47" s="433" t="str">
        <f aca="false">IF(A47="","x",IF(ISERROR(VLOOKUP($A47,'liste reference'!$A$8:$P$904,14,0)),IF(ISERROR(VLOOKUP($A47,'liste reference'!$B$8:$P$904,13,0)),"x",VLOOKUP($A47,'liste reference'!$B$8:$P$904,13,0)),VLOOKUP($A47,'liste reference'!$A$8:$P$904,14,0)))</f>
        <v>x</v>
      </c>
      <c r="I47" s="434" t="str">
        <f aca="false">IF(ISNUMBER(H47),IF(ISERROR(VLOOKUP($A47,'liste reference'!$A$7:$P$904,3,0)),IF(ISERROR(VLOOKUP($A47,'liste reference'!$B$7:$P$904,2,0)),"",VLOOKUP($A47,'liste reference'!$B$7:$P$904,2,0)),VLOOKUP($A47,'liste reference'!$A$7:$P$904,3,0)),"")</f>
        <v/>
      </c>
      <c r="J47" s="434" t="str">
        <f aca="false">IF(ISNUMBER(H47),IF(ISERROR(VLOOKUP($A47,'liste reference'!$A$7:$P$904,4,0)),IF(ISERROR(VLOOKUP($A47,'liste reference'!$B$7:$P$904,3,0)),"",VLOOKUP($A47,'liste reference'!$B$7:$P$904,3,0)),VLOOKUP($A47,'liste reference'!$A$7:$P$904,4,0)),"")</f>
        <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51"/>
      <c r="M47" s="451"/>
      <c r="N47" s="451"/>
      <c r="O47" s="437"/>
      <c r="P47" s="438" t="str">
        <f aca="false">IF($A47="NEWCOD",IF($AC47="","No",$AC47),IF(ISTEXT($E47),"DEJA SAISI !",IF($A47="","",IF(ISERROR(VLOOKUP($A47,'liste reference'!A:S,19,FALSE())),IF(ISERROR(VLOOKUP($A47,'liste reference'!B:S,19,FALSE())),"",VLOOKUP($A47,'liste reference'!B:S,19,FALSE())),VLOOKUP($A47,'liste reference'!A:S,19,FALSE())))))</f>
        <v/>
      </c>
      <c r="Q47" s="439" t="str">
        <f aca="false">IF(ISTEXT(H47),"",(B47*$B$7/100)+(C47*$C$7/100))</f>
        <v/>
      </c>
      <c r="R47" s="440" t="str">
        <f aca="false">IF(OR(ISTEXT(H47),Q47=0),"",IF(Q47&lt;0.1,1,IF(Q47&lt;1,2,IF(Q47&lt;10,3,IF(Q47&lt;50,4,IF(Q47&gt;=50,5,""))))))</f>
        <v/>
      </c>
      <c r="S47" s="440" t="n">
        <f aca="false">IF(ISERROR(R47*I47),0,R47*I47)</f>
        <v>0</v>
      </c>
      <c r="T47" s="440" t="n">
        <f aca="false">IF(ISERROR(R47*I47*J47),0,R47*I47*J47)</f>
        <v>0</v>
      </c>
      <c r="U47" s="452" t="n">
        <f aca="false">IF(ISERROR(R47*J47),0,R47*J47)</f>
        <v>0</v>
      </c>
      <c r="V47" s="441" t="str">
        <f aca="false">IF(AND(A47="",F47=0),"",IF(F47=0,"Il manque le(s) % de rec. !",""))</f>
        <v/>
      </c>
      <c r="W47" s="442"/>
      <c r="Y47" s="443" t="str">
        <f aca="false">IF(A47="new.cod","NEWCOD",IF(AND((Z47=""),ISTEXT(A47)),A47,IF(Z47="","",INDEX('liste reference'!$A$8:$A$904,Z47))))</f>
        <v/>
      </c>
      <c r="Z47" s="233" t="str">
        <f aca="false">IF(ISERROR(MATCH(A47,'liste reference'!$A$8:$A$904,0)),IF(ISERROR(MATCH(A47,'liste reference'!$B$8:$B$904,0)),"",(MATCH(A47,'liste reference'!$B$8:$B$904,0))),(MATCH(A47,'liste reference'!$A$8:$A$904,0)))</f>
        <v/>
      </c>
      <c r="AA47" s="444"/>
      <c r="AB47" s="445"/>
      <c r="AC47" s="445"/>
      <c r="BB47" s="233" t="str">
        <f aca="false">IF(A47="","",1)</f>
        <v/>
      </c>
    </row>
    <row r="48" customFormat="false" ht="12.75"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IF(D48="",0,VLOOKUP(D48,D$22:D47,1,0))</f>
        <v>0</v>
      </c>
      <c r="F48" s="454"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42"/>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2.75"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4"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42"/>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2.75"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4"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42"/>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2.75"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IF(D51="",0,VLOOKUP(D51,D$22:D43,1,0))</f>
        <v>0</v>
      </c>
      <c r="F51" s="454"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42"/>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2.75"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4"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42"/>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2.75"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4"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42"/>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2.75"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4"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42"/>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2.75"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4"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42"/>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2.75"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4"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42"/>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2.75"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4"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42"/>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2.75"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4"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42"/>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2.75"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4"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42"/>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2.75"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4"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42"/>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2.75"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4"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42"/>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2.75"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4"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42"/>
      <c r="X62" s="442"/>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2.75"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4"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42"/>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4"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42"/>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2.75"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4"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42"/>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2.75"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4"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42"/>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2.75"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4"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42"/>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2.75"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4"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42"/>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2.75"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4"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42"/>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2.75"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4"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42"/>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2.75"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4"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42"/>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2.75"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4"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42"/>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2.75"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4"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42"/>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2.75"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4"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42"/>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2.75"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4"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42"/>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2.75"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4"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42"/>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2.75"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4"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42"/>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2.75"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4"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42"/>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2.75"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4"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42"/>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2.75"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4"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42"/>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2.75"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4"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42"/>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2.75"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5" hidden="true" customHeight="false" outlineLevel="0" collapsed="false">
      <c r="A83" s="477" t="s">
        <v>2680</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2.75" hidden="true" customHeight="false" outlineLevel="0" collapsed="false">
      <c r="A84" s="481" t="str">
        <f aca="false">A3</f>
        <v>CARAMY</v>
      </c>
      <c r="B84" s="482" t="str">
        <f aca="false">C3</f>
        <v>Vins-sur-Caramy</v>
      </c>
      <c r="C84" s="483" t="n">
        <f aca="false">A4</f>
        <v>41850</v>
      </c>
      <c r="D84" s="484" t="n">
        <f aca="false">IF(ISERROR(SUM($T$23:$T$82)/SUM($U$23:$U$82)),"",SUM($T$23:$T$82)/SUM($U$23:$U$82))</f>
        <v>10.2857142857143</v>
      </c>
      <c r="E84" s="485" t="n">
        <f aca="false">N13</f>
        <v>7</v>
      </c>
      <c r="F84" s="482" t="n">
        <f aca="false">N14</f>
        <v>7</v>
      </c>
      <c r="G84" s="482" t="n">
        <f aca="false">N15</f>
        <v>4</v>
      </c>
      <c r="H84" s="482" t="n">
        <f aca="false">N16</f>
        <v>2</v>
      </c>
      <c r="I84" s="482" t="n">
        <f aca="false">N17</f>
        <v>0</v>
      </c>
      <c r="J84" s="486" t="n">
        <f aca="false">N8</f>
        <v>8.14285714285714</v>
      </c>
      <c r="K84" s="484" t="n">
        <f aca="false">N9</f>
        <v>4.54905237945447</v>
      </c>
      <c r="L84" s="485" t="n">
        <f aca="false">N10</f>
        <v>0</v>
      </c>
      <c r="M84" s="485" t="n">
        <f aca="false">N11</f>
        <v>13</v>
      </c>
      <c r="N84" s="484" t="n">
        <f aca="false">O8</f>
        <v>1.14285714285714</v>
      </c>
      <c r="O84" s="484" t="n">
        <f aca="false">O9</f>
        <v>0.63887656499994</v>
      </c>
      <c r="P84" s="485" t="n">
        <f aca="false">O10</f>
        <v>0</v>
      </c>
      <c r="Q84" s="485" t="n">
        <f aca="false">O11</f>
        <v>2</v>
      </c>
      <c r="R84" s="485" t="n">
        <f aca="false">F21</f>
        <v>2.3338</v>
      </c>
      <c r="S84" s="485" t="n">
        <f aca="false">K11</f>
        <v>0</v>
      </c>
      <c r="T84" s="485" t="n">
        <f aca="false">K12</f>
        <v>2</v>
      </c>
      <c r="U84" s="485" t="n">
        <f aca="false">K13</f>
        <v>4</v>
      </c>
      <c r="V84" s="487" t="n">
        <f aca="false">K14</f>
        <v>0</v>
      </c>
      <c r="W84" s="488" t="n">
        <f aca="false">K15</f>
        <v>1</v>
      </c>
      <c r="Z84" s="489"/>
      <c r="AA84" s="489"/>
      <c r="AB84" s="480"/>
      <c r="AC84" s="480"/>
      <c r="AD84" s="480"/>
    </row>
    <row r="85" customFormat="false" ht="12.75" hidden="true" customHeight="false" outlineLevel="0" collapsed="false">
      <c r="P85" s="233"/>
      <c r="Q85" s="233"/>
      <c r="R85" s="233"/>
      <c r="S85" s="233"/>
      <c r="T85" s="233"/>
      <c r="U85" s="233"/>
      <c r="V85" s="233"/>
    </row>
    <row r="86" customFormat="false" ht="12.75" hidden="true" customHeight="false" outlineLevel="0" collapsed="false">
      <c r="P86" s="233"/>
      <c r="Q86" s="490" t="s">
        <v>2681</v>
      </c>
      <c r="R86" s="233"/>
      <c r="S86" s="441"/>
      <c r="T86" s="233"/>
      <c r="U86" s="233"/>
      <c r="V86" s="233"/>
    </row>
    <row r="87" customFormat="false" ht="12.75" hidden="true" customHeight="false" outlineLevel="0" collapsed="false">
      <c r="P87" s="233"/>
      <c r="Q87" s="233" t="s">
        <v>2682</v>
      </c>
      <c r="R87" s="233"/>
      <c r="S87" s="441" t="n">
        <f aca="false">VLOOKUP(MAX($S$23:$S$82),($S$23:$U$82),1,0)</f>
        <v>39</v>
      </c>
      <c r="T87" s="233"/>
      <c r="U87" s="233"/>
      <c r="V87" s="233"/>
    </row>
    <row r="88" customFormat="false" ht="12.75" hidden="true" customHeight="false" outlineLevel="0" collapsed="false">
      <c r="P88" s="233"/>
      <c r="Q88" s="233" t="s">
        <v>2683</v>
      </c>
      <c r="R88" s="233"/>
      <c r="S88" s="441" t="n">
        <f aca="false">VLOOKUP((S87),($S$23:$U$82),2,0)</f>
        <v>78</v>
      </c>
      <c r="T88" s="233"/>
      <c r="U88" s="233"/>
      <c r="V88" s="233"/>
    </row>
    <row r="89" customFormat="false" ht="12.75" hidden="true" customHeight="false" outlineLevel="0" collapsed="false">
      <c r="Q89" s="233" t="s">
        <v>2684</v>
      </c>
      <c r="R89" s="233"/>
      <c r="S89" s="441" t="n">
        <f aca="false">VLOOKUP((S87),($S$23:$U$82),3,0)</f>
        <v>6</v>
      </c>
      <c r="T89" s="233"/>
    </row>
    <row r="90" customFormat="false" ht="12.75" hidden="false" customHeight="false" outlineLevel="0" collapsed="false">
      <c r="Q90" s="233" t="s">
        <v>2685</v>
      </c>
      <c r="R90" s="233"/>
      <c r="S90" s="491" t="n">
        <f aca="false">IF(ISERROR(SUM($T$23:$T$82)/SUM($U$23:$U$82)),"",(SUM($T$23:$T$82)-S88)/(SUM($U$23:$U$82)-S89))</f>
        <v>8.25</v>
      </c>
      <c r="T90" s="233"/>
    </row>
    <row r="91" customFormat="false" ht="12.75" hidden="false" customHeight="false" outlineLevel="0" collapsed="false">
      <c r="Q91" s="440" t="s">
        <v>2686</v>
      </c>
      <c r="R91" s="440"/>
      <c r="S91" s="440" t="str">
        <f aca="false">INDEX('liste reference'!$A$8:$A$904,$T$91)</f>
        <v>CINRIP</v>
      </c>
      <c r="T91" s="233" t="n">
        <f aca="false">IF(ISERROR(MATCH($S$93,'liste reference'!$A$8:$A$904,0)),MATCH($S$93,'liste reference'!$B$8:$B$904,0),(MATCH($S$93,'liste reference'!$A$8:$A$904,0)))</f>
        <v>174</v>
      </c>
      <c r="U91" s="480"/>
    </row>
    <row r="92" customFormat="false" ht="12.75" hidden="false" customHeight="false" outlineLevel="0" collapsed="false">
      <c r="Q92" s="233" t="s">
        <v>2687</v>
      </c>
      <c r="R92" s="233"/>
      <c r="S92" s="233" t="n">
        <f aca="false">MATCH(S87,$S$23:$S$82,0)</f>
        <v>4</v>
      </c>
      <c r="T92" s="233"/>
    </row>
    <row r="93" customFormat="false" ht="12.75" hidden="false" customHeight="false" outlineLevel="0" collapsed="false">
      <c r="Q93" s="440" t="s">
        <v>2688</v>
      </c>
      <c r="R93" s="233"/>
      <c r="S93" s="440" t="str">
        <f aca="false">INDEX($A$23:$A$82,$S$92)</f>
        <v>CINRIP</v>
      </c>
      <c r="T93" s="233"/>
    </row>
    <row r="94" customFormat="false" ht="12.75"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492"/>
      <c r="C1" s="493"/>
      <c r="D1" s="494" t="s">
        <v>2689</v>
      </c>
      <c r="E1" s="494"/>
      <c r="F1" s="495"/>
      <c r="G1" s="495"/>
      <c r="H1" s="495"/>
      <c r="I1" s="495"/>
      <c r="J1" s="496"/>
      <c r="K1" s="497"/>
      <c r="L1" s="498"/>
    </row>
    <row r="2" customFormat="false" ht="24.75" hidden="false" customHeight="true" outlineLevel="0" collapsed="false">
      <c r="B2" s="499"/>
      <c r="C2" s="500"/>
      <c r="D2" s="501" t="s">
        <v>4</v>
      </c>
      <c r="E2" s="4"/>
      <c r="F2" s="4"/>
      <c r="G2" s="4"/>
      <c r="H2" s="4"/>
      <c r="I2" s="502"/>
      <c r="J2" s="503" t="n">
        <v>2</v>
      </c>
      <c r="K2" s="504"/>
      <c r="L2" s="498"/>
    </row>
    <row r="3" s="222" customFormat="true" ht="24.75" hidden="false" customHeight="true" outlineLevel="0" collapsed="false">
      <c r="B3" s="499"/>
      <c r="C3" s="500"/>
      <c r="D3" s="501" t="s">
        <v>2690</v>
      </c>
      <c r="E3" s="501"/>
      <c r="F3" s="4"/>
      <c r="G3" s="4"/>
      <c r="H3" s="4"/>
      <c r="I3" s="505" t="s">
        <v>7</v>
      </c>
      <c r="J3" s="503"/>
      <c r="K3" s="504"/>
      <c r="L3" s="498"/>
    </row>
    <row r="4" s="222" customFormat="true" ht="4.5" hidden="false" customHeight="true" outlineLevel="0" collapsed="false">
      <c r="B4" s="499"/>
      <c r="C4" s="4"/>
      <c r="D4" s="8"/>
      <c r="E4" s="8"/>
      <c r="F4" s="8"/>
      <c r="G4" s="8"/>
      <c r="H4" s="8"/>
      <c r="I4" s="8"/>
      <c r="J4" s="8"/>
      <c r="K4" s="506"/>
      <c r="L4" s="498"/>
    </row>
    <row r="5" customFormat="false" ht="24.75" hidden="false" customHeight="true" outlineLevel="0" collapsed="false">
      <c r="B5" s="507" t="s">
        <v>2691</v>
      </c>
      <c r="C5" s="508"/>
      <c r="D5" s="509"/>
      <c r="E5" s="509"/>
      <c r="F5" s="509"/>
      <c r="G5" s="509"/>
      <c r="H5" s="509"/>
      <c r="I5" s="509"/>
      <c r="J5" s="509"/>
      <c r="K5" s="510" t="s">
        <v>2692</v>
      </c>
      <c r="L5" s="498"/>
    </row>
    <row r="6" s="50" customFormat="true" ht="15" hidden="false" customHeight="true" outlineLevel="0" collapsed="false">
      <c r="B6" s="511"/>
      <c r="C6" s="512"/>
      <c r="D6" s="513"/>
      <c r="E6" s="513"/>
      <c r="F6" s="513"/>
      <c r="G6" s="514"/>
      <c r="H6" s="513"/>
      <c r="I6" s="513"/>
      <c r="J6" s="513"/>
      <c r="K6" s="515"/>
      <c r="L6" s="516"/>
    </row>
    <row r="7" customFormat="false" ht="15" hidden="false" customHeight="true" outlineLevel="0" collapsed="false">
      <c r="B7" s="511"/>
      <c r="C7" s="517"/>
      <c r="D7" s="518"/>
      <c r="E7" s="518"/>
      <c r="F7" s="513"/>
      <c r="G7" s="513"/>
      <c r="H7" s="513"/>
      <c r="I7" s="513"/>
      <c r="J7" s="513"/>
      <c r="K7" s="519"/>
      <c r="L7" s="520"/>
    </row>
    <row r="8" customFormat="false" ht="15" hidden="false" customHeight="true" outlineLevel="0" collapsed="false">
      <c r="B8" s="511"/>
      <c r="C8" s="521"/>
      <c r="D8" s="518"/>
      <c r="E8" s="518"/>
      <c r="F8" s="513"/>
      <c r="G8" s="513"/>
      <c r="H8" s="513"/>
      <c r="I8" s="513"/>
      <c r="J8" s="513"/>
      <c r="K8" s="519"/>
      <c r="L8" s="520"/>
    </row>
    <row r="9" customFormat="false" ht="15" hidden="false" customHeight="true" outlineLevel="0" collapsed="false">
      <c r="B9" s="511"/>
      <c r="C9" s="513"/>
      <c r="D9" s="513"/>
      <c r="E9" s="522"/>
      <c r="F9" s="513"/>
      <c r="G9" s="513"/>
      <c r="H9" s="513"/>
      <c r="I9" s="513"/>
      <c r="J9" s="513"/>
      <c r="K9" s="523"/>
      <c r="L9" s="524"/>
    </row>
    <row r="10" customFormat="false" ht="15" hidden="false" customHeight="true" outlineLevel="0" collapsed="false">
      <c r="B10" s="511"/>
      <c r="C10" s="513"/>
      <c r="D10" s="513"/>
      <c r="E10" s="522"/>
      <c r="F10" s="513"/>
      <c r="G10" s="513"/>
      <c r="H10" s="513"/>
      <c r="I10" s="513"/>
      <c r="J10" s="513"/>
      <c r="K10" s="525"/>
      <c r="L10" s="524"/>
    </row>
    <row r="11" customFormat="false" ht="15" hidden="false" customHeight="true" outlineLevel="0" collapsed="false">
      <c r="B11" s="511"/>
      <c r="C11" s="526"/>
      <c r="D11" s="527"/>
      <c r="E11" s="528"/>
      <c r="F11" s="513"/>
      <c r="G11" s="513"/>
      <c r="H11" s="513"/>
      <c r="I11" s="513"/>
      <c r="J11" s="513"/>
      <c r="K11" s="529"/>
      <c r="L11" s="530"/>
    </row>
    <row r="12" customFormat="false" ht="15" hidden="false" customHeight="true" outlineLevel="0" collapsed="false">
      <c r="B12" s="511"/>
      <c r="C12" s="522"/>
      <c r="D12" s="513"/>
      <c r="E12" s="528"/>
      <c r="F12" s="513"/>
      <c r="G12" s="513"/>
      <c r="H12" s="513"/>
      <c r="I12" s="513"/>
      <c r="J12" s="513"/>
      <c r="K12" s="529"/>
      <c r="L12" s="530"/>
    </row>
    <row r="13" customFormat="false" ht="15" hidden="false" customHeight="true" outlineLevel="0" collapsed="false">
      <c r="B13" s="511"/>
      <c r="C13" s="513"/>
      <c r="D13" s="517"/>
      <c r="E13" s="522"/>
      <c r="F13" s="513"/>
      <c r="G13" s="513"/>
      <c r="H13" s="513"/>
      <c r="I13" s="513"/>
      <c r="J13" s="513"/>
      <c r="K13" s="525"/>
      <c r="L13" s="524"/>
    </row>
    <row r="14" customFormat="false" ht="15" hidden="false" customHeight="true" outlineLevel="0" collapsed="false">
      <c r="B14" s="511"/>
      <c r="C14" s="522"/>
      <c r="D14" s="513"/>
      <c r="E14" s="522"/>
      <c r="F14" s="513"/>
      <c r="G14" s="513"/>
      <c r="H14" s="513"/>
      <c r="I14" s="513"/>
      <c r="J14" s="513"/>
      <c r="K14" s="525"/>
      <c r="L14" s="524"/>
    </row>
    <row r="15" customFormat="false" ht="15" hidden="false" customHeight="true" outlineLevel="0" collapsed="false">
      <c r="B15" s="511"/>
      <c r="C15" s="522"/>
      <c r="D15" s="517"/>
      <c r="E15" s="522"/>
      <c r="F15" s="513"/>
      <c r="G15" s="513"/>
      <c r="H15" s="513"/>
      <c r="I15" s="513"/>
      <c r="J15" s="513"/>
      <c r="K15" s="525"/>
      <c r="L15" s="524"/>
    </row>
    <row r="16" customFormat="false" ht="15" hidden="false" customHeight="true" outlineLevel="0" collapsed="false">
      <c r="B16" s="511"/>
      <c r="C16" s="522"/>
      <c r="D16" s="517"/>
      <c r="E16" s="522"/>
      <c r="F16" s="513"/>
      <c r="G16" s="513"/>
      <c r="H16" s="513"/>
      <c r="I16" s="513"/>
      <c r="J16" s="513"/>
      <c r="K16" s="525"/>
      <c r="L16" s="524"/>
    </row>
    <row r="17" customFormat="false" ht="15" hidden="false" customHeight="true" outlineLevel="0" collapsed="false">
      <c r="B17" s="511"/>
      <c r="C17" s="522"/>
      <c r="D17" s="513"/>
      <c r="E17" s="522"/>
      <c r="F17" s="513"/>
      <c r="G17" s="513"/>
      <c r="H17" s="513"/>
      <c r="I17" s="513"/>
      <c r="J17" s="513"/>
      <c r="K17" s="525"/>
      <c r="L17" s="524"/>
    </row>
    <row r="18" customFormat="false" ht="15" hidden="false" customHeight="true" outlineLevel="0" collapsed="false">
      <c r="B18" s="511"/>
      <c r="C18" s="531"/>
      <c r="D18" s="517"/>
      <c r="E18" s="522"/>
      <c r="F18" s="513"/>
      <c r="G18" s="513"/>
      <c r="H18" s="513"/>
      <c r="I18" s="513"/>
      <c r="J18" s="513"/>
      <c r="K18" s="525"/>
      <c r="L18" s="524"/>
    </row>
    <row r="19" customFormat="false" ht="15" hidden="false" customHeight="true" outlineLevel="0" collapsed="false">
      <c r="B19" s="511"/>
      <c r="C19" s="522"/>
      <c r="D19" s="513"/>
      <c r="E19" s="522"/>
      <c r="F19" s="513"/>
      <c r="G19" s="513"/>
      <c r="H19" s="513"/>
      <c r="I19" s="513"/>
      <c r="J19" s="513"/>
      <c r="K19" s="525"/>
      <c r="L19" s="524"/>
    </row>
    <row r="20" customFormat="false" ht="15" hidden="false" customHeight="true" outlineLevel="0" collapsed="false">
      <c r="B20" s="511"/>
      <c r="C20" s="522"/>
      <c r="D20" s="513"/>
      <c r="E20" s="522"/>
      <c r="F20" s="513"/>
      <c r="G20" s="513"/>
      <c r="H20" s="513"/>
      <c r="I20" s="513"/>
      <c r="J20" s="513"/>
      <c r="K20" s="525"/>
      <c r="L20" s="524"/>
      <c r="M20" s="532"/>
    </row>
    <row r="21" customFormat="false" ht="15" hidden="false" customHeight="true" outlineLevel="0" collapsed="false">
      <c r="B21" s="511"/>
      <c r="C21" s="522"/>
      <c r="D21" s="513"/>
      <c r="E21" s="522"/>
      <c r="F21" s="513"/>
      <c r="G21" s="513"/>
      <c r="H21" s="513"/>
      <c r="I21" s="513"/>
      <c r="J21" s="513"/>
      <c r="K21" s="525"/>
      <c r="L21" s="524"/>
    </row>
    <row r="22" customFormat="false" ht="15" hidden="false" customHeight="true" outlineLevel="0" collapsed="false">
      <c r="B22" s="511"/>
      <c r="C22" s="522"/>
      <c r="D22" s="513"/>
      <c r="E22" s="522"/>
      <c r="F22" s="513"/>
      <c r="G22" s="513"/>
      <c r="H22" s="513"/>
      <c r="I22" s="513"/>
      <c r="J22" s="513"/>
      <c r="K22" s="525"/>
      <c r="L22" s="524"/>
    </row>
    <row r="23" customFormat="false" ht="15" hidden="false" customHeight="true" outlineLevel="0" collapsed="false">
      <c r="B23" s="511"/>
      <c r="C23" s="522"/>
      <c r="D23" s="533"/>
      <c r="E23" s="522"/>
      <c r="F23" s="513"/>
      <c r="G23" s="513"/>
      <c r="H23" s="513"/>
      <c r="I23" s="513"/>
      <c r="J23" s="513"/>
      <c r="K23" s="525"/>
      <c r="L23" s="524"/>
    </row>
    <row r="24" customFormat="false" ht="15" hidden="false" customHeight="true" outlineLevel="0" collapsed="false">
      <c r="B24" s="511"/>
      <c r="C24" s="522"/>
      <c r="D24" s="534"/>
      <c r="E24" s="522"/>
      <c r="F24" s="513"/>
      <c r="G24" s="513"/>
      <c r="H24" s="513"/>
      <c r="I24" s="513"/>
      <c r="J24" s="513"/>
      <c r="K24" s="525"/>
      <c r="L24" s="524"/>
    </row>
    <row r="25" customFormat="false" ht="15" hidden="false" customHeight="true" outlineLevel="0" collapsed="false">
      <c r="B25" s="511"/>
      <c r="C25" s="522"/>
      <c r="D25" s="517"/>
      <c r="E25" s="522"/>
      <c r="F25" s="513"/>
      <c r="G25" s="513"/>
      <c r="H25" s="513"/>
      <c r="I25" s="513"/>
      <c r="J25" s="513"/>
      <c r="K25" s="525"/>
      <c r="L25" s="524"/>
    </row>
    <row r="26" customFormat="false" ht="15" hidden="false" customHeight="true" outlineLevel="0" collapsed="false">
      <c r="B26" s="511"/>
      <c r="C26" s="522"/>
      <c r="D26" s="531"/>
      <c r="E26" s="522"/>
      <c r="F26" s="513"/>
      <c r="G26" s="513"/>
      <c r="H26" s="513"/>
      <c r="I26" s="513"/>
      <c r="J26" s="513"/>
      <c r="K26" s="525"/>
      <c r="L26" s="524"/>
    </row>
    <row r="27" customFormat="false" ht="15" hidden="false" customHeight="true" outlineLevel="0" collapsed="false">
      <c r="B27" s="511"/>
      <c r="C27" s="522"/>
      <c r="D27" s="526"/>
      <c r="E27" s="522"/>
      <c r="F27" s="513"/>
      <c r="G27" s="513"/>
      <c r="H27" s="513"/>
      <c r="I27" s="513"/>
      <c r="J27" s="513"/>
      <c r="K27" s="525"/>
      <c r="L27" s="524"/>
    </row>
    <row r="28" customFormat="false" ht="15" hidden="false" customHeight="true" outlineLevel="0" collapsed="false">
      <c r="B28" s="511"/>
      <c r="C28" s="522"/>
      <c r="D28" s="513"/>
      <c r="E28" s="522"/>
      <c r="F28" s="513"/>
      <c r="G28" s="513"/>
      <c r="H28" s="513"/>
      <c r="I28" s="513"/>
      <c r="J28" s="513"/>
      <c r="K28" s="525"/>
      <c r="L28" s="524"/>
    </row>
    <row r="29" customFormat="false" ht="15" hidden="false" customHeight="true" outlineLevel="0" collapsed="false">
      <c r="B29" s="511"/>
      <c r="C29" s="522"/>
      <c r="D29" s="513"/>
      <c r="E29" s="522"/>
      <c r="F29" s="513"/>
      <c r="G29" s="513"/>
      <c r="H29" s="513"/>
      <c r="I29" s="513"/>
      <c r="J29" s="513"/>
      <c r="K29" s="525"/>
      <c r="L29" s="524"/>
    </row>
    <row r="30" customFormat="false" ht="15" hidden="false" customHeight="true" outlineLevel="0" collapsed="false">
      <c r="B30" s="511"/>
      <c r="C30" s="522"/>
      <c r="D30" s="513"/>
      <c r="E30" s="513"/>
      <c r="F30" s="513"/>
      <c r="G30" s="513"/>
      <c r="H30" s="513"/>
      <c r="I30" s="513"/>
      <c r="J30" s="513"/>
      <c r="K30" s="525"/>
      <c r="L30" s="524"/>
    </row>
    <row r="31" customFormat="false" ht="15" hidden="false" customHeight="true" outlineLevel="0" collapsed="false">
      <c r="B31" s="511"/>
      <c r="C31" s="513"/>
      <c r="D31" s="513"/>
      <c r="E31" s="522"/>
      <c r="F31" s="513"/>
      <c r="G31" s="513"/>
      <c r="H31" s="513"/>
      <c r="I31" s="513"/>
      <c r="J31" s="513"/>
      <c r="K31" s="525"/>
      <c r="L31" s="524"/>
    </row>
    <row r="32" customFormat="false" ht="15" hidden="false" customHeight="true" outlineLevel="0" collapsed="false">
      <c r="B32" s="511"/>
      <c r="C32" s="513"/>
      <c r="D32" s="513"/>
      <c r="E32" s="522"/>
      <c r="F32" s="513"/>
      <c r="G32" s="513"/>
      <c r="H32" s="513"/>
      <c r="I32" s="513"/>
      <c r="J32" s="513"/>
      <c r="K32" s="525"/>
      <c r="L32" s="524"/>
    </row>
    <row r="33" customFormat="false" ht="15" hidden="false" customHeight="true" outlineLevel="0" collapsed="false">
      <c r="B33" s="511"/>
      <c r="C33" s="513"/>
      <c r="D33" s="513"/>
      <c r="E33" s="522"/>
      <c r="F33" s="513"/>
      <c r="G33" s="513"/>
      <c r="H33" s="513"/>
      <c r="I33" s="513"/>
      <c r="J33" s="513"/>
      <c r="K33" s="525"/>
      <c r="L33" s="524"/>
    </row>
    <row r="34" customFormat="false" ht="15" hidden="false" customHeight="true" outlineLevel="0" collapsed="false">
      <c r="B34" s="511"/>
      <c r="C34" s="526"/>
      <c r="D34" s="513"/>
      <c r="E34" s="522"/>
      <c r="F34" s="513"/>
      <c r="G34" s="513"/>
      <c r="H34" s="513"/>
      <c r="I34" s="513"/>
      <c r="J34" s="513"/>
      <c r="K34" s="525"/>
      <c r="L34" s="524"/>
    </row>
    <row r="35" customFormat="false" ht="15" hidden="false" customHeight="true" outlineLevel="0" collapsed="false">
      <c r="B35" s="511"/>
      <c r="C35" s="513"/>
      <c r="D35" s="531"/>
      <c r="E35" s="522"/>
      <c r="F35" s="513"/>
      <c r="G35" s="513"/>
      <c r="H35" s="513"/>
      <c r="I35" s="513"/>
      <c r="J35" s="513"/>
      <c r="K35" s="525"/>
      <c r="L35" s="524"/>
    </row>
    <row r="36" customFormat="false" ht="15" hidden="false" customHeight="true" outlineLevel="0" collapsed="false">
      <c r="B36" s="511"/>
      <c r="C36" s="513"/>
      <c r="D36" s="513"/>
      <c r="E36" s="522"/>
      <c r="F36" s="513"/>
      <c r="G36" s="513"/>
      <c r="H36" s="513"/>
      <c r="I36" s="513"/>
      <c r="J36" s="513"/>
      <c r="K36" s="525"/>
      <c r="L36" s="524"/>
    </row>
    <row r="37" customFormat="false" ht="15" hidden="false" customHeight="true" outlineLevel="0" collapsed="false">
      <c r="B37" s="511"/>
      <c r="C37" s="513"/>
      <c r="D37" s="513"/>
      <c r="E37" s="522"/>
      <c r="F37" s="513"/>
      <c r="G37" s="513"/>
      <c r="H37" s="513"/>
      <c r="I37" s="513"/>
      <c r="J37" s="513"/>
      <c r="K37" s="515"/>
      <c r="L37" s="516"/>
    </row>
    <row r="38" customFormat="false" ht="15" hidden="false" customHeight="true" outlineLevel="0" collapsed="false">
      <c r="B38" s="511"/>
      <c r="C38" s="513"/>
      <c r="D38" s="513"/>
      <c r="E38" s="513"/>
      <c r="F38" s="513"/>
      <c r="G38" s="513"/>
      <c r="H38" s="513"/>
      <c r="I38" s="513"/>
      <c r="J38" s="513"/>
      <c r="K38" s="515"/>
      <c r="L38" s="516"/>
    </row>
    <row r="39" customFormat="false" ht="15" hidden="false" customHeight="true" outlineLevel="0" collapsed="false">
      <c r="B39" s="511"/>
      <c r="C39" s="531"/>
      <c r="D39" s="513"/>
      <c r="E39" s="513"/>
      <c r="F39" s="513"/>
      <c r="G39" s="513"/>
      <c r="H39" s="513"/>
      <c r="I39" s="513"/>
      <c r="J39" s="513"/>
      <c r="K39" s="515"/>
      <c r="L39" s="516"/>
    </row>
    <row r="40" customFormat="false" ht="15" hidden="false" customHeight="true" outlineLevel="0" collapsed="false">
      <c r="B40" s="511"/>
      <c r="C40" s="526"/>
      <c r="D40" s="513"/>
      <c r="E40" s="513"/>
      <c r="F40" s="513"/>
      <c r="G40" s="513"/>
      <c r="H40" s="513"/>
      <c r="I40" s="513"/>
      <c r="J40" s="513"/>
      <c r="K40" s="515"/>
      <c r="L40" s="516"/>
    </row>
    <row r="41" customFormat="false" ht="15" hidden="false" customHeight="true" outlineLevel="0" collapsed="false">
      <c r="B41" s="511"/>
      <c r="C41" s="531"/>
      <c r="D41" s="531"/>
      <c r="E41" s="513"/>
      <c r="F41" s="513"/>
      <c r="G41" s="513"/>
      <c r="H41" s="513"/>
      <c r="I41" s="513"/>
      <c r="J41" s="513"/>
      <c r="K41" s="515"/>
      <c r="L41" s="516"/>
    </row>
    <row r="42" customFormat="false" ht="15" hidden="false" customHeight="true" outlineLevel="0" collapsed="false">
      <c r="B42" s="511"/>
      <c r="C42" s="522"/>
      <c r="D42" s="517"/>
      <c r="E42" s="513"/>
      <c r="F42" s="513"/>
      <c r="G42" s="513"/>
      <c r="H42" s="513"/>
      <c r="I42" s="513"/>
      <c r="J42" s="513"/>
      <c r="K42" s="515"/>
      <c r="L42" s="516"/>
    </row>
    <row r="43" customFormat="false" ht="15" hidden="false" customHeight="true" outlineLevel="0" collapsed="false">
      <c r="B43" s="511"/>
      <c r="C43" s="522"/>
      <c r="D43" s="517"/>
      <c r="E43" s="513"/>
      <c r="F43" s="513"/>
      <c r="G43" s="513"/>
      <c r="H43" s="513"/>
      <c r="I43" s="513"/>
      <c r="J43" s="513"/>
      <c r="K43" s="515"/>
      <c r="L43" s="516"/>
    </row>
    <row r="44" customFormat="false" ht="15" hidden="false" customHeight="true" outlineLevel="0" collapsed="false">
      <c r="B44" s="511"/>
      <c r="C44" s="513"/>
      <c r="D44" s="513"/>
      <c r="E44" s="513"/>
      <c r="F44" s="513"/>
      <c r="G44" s="513"/>
      <c r="H44" s="513"/>
      <c r="I44" s="513"/>
      <c r="J44" s="513"/>
      <c r="K44" s="515"/>
      <c r="L44" s="516"/>
    </row>
    <row r="45" customFormat="false" ht="15" hidden="false" customHeight="true" outlineLevel="0" collapsed="false">
      <c r="B45" s="511"/>
      <c r="C45" s="513"/>
      <c r="D45" s="512"/>
      <c r="E45" s="513"/>
      <c r="F45" s="513"/>
      <c r="G45" s="513"/>
      <c r="H45" s="513"/>
      <c r="I45" s="513"/>
      <c r="J45" s="513"/>
      <c r="K45" s="515"/>
      <c r="L45" s="516"/>
    </row>
    <row r="46" customFormat="false" ht="15" hidden="false" customHeight="true" outlineLevel="0" collapsed="false">
      <c r="B46" s="511"/>
      <c r="C46" s="513"/>
      <c r="D46" s="513"/>
      <c r="E46" s="513"/>
      <c r="F46" s="513"/>
      <c r="G46" s="513"/>
      <c r="H46" s="513"/>
      <c r="I46" s="513"/>
      <c r="J46" s="513"/>
      <c r="K46" s="515"/>
      <c r="L46" s="516"/>
    </row>
    <row r="47" customFormat="false" ht="15" hidden="false" customHeight="true" outlineLevel="0" collapsed="false">
      <c r="B47" s="511"/>
      <c r="C47" s="513"/>
      <c r="D47" s="513"/>
      <c r="E47" s="513"/>
      <c r="F47" s="513"/>
      <c r="G47" s="513"/>
      <c r="H47" s="513"/>
      <c r="I47" s="513"/>
      <c r="J47" s="513"/>
      <c r="K47" s="515"/>
      <c r="L47" s="516"/>
    </row>
    <row r="48" customFormat="false" ht="15" hidden="false" customHeight="true" outlineLevel="0" collapsed="false">
      <c r="B48" s="511"/>
      <c r="C48" s="513"/>
      <c r="D48" s="517"/>
      <c r="E48" s="513"/>
      <c r="F48" s="513"/>
      <c r="G48" s="513"/>
      <c r="H48" s="513"/>
      <c r="I48" s="513"/>
      <c r="J48" s="513"/>
      <c r="K48" s="515"/>
      <c r="L48" s="516"/>
    </row>
    <row r="49" customFormat="false" ht="15" hidden="false" customHeight="true" outlineLevel="0" collapsed="false">
      <c r="B49" s="511"/>
      <c r="C49" s="513"/>
      <c r="D49" s="517"/>
      <c r="E49" s="513"/>
      <c r="F49" s="513"/>
      <c r="G49" s="513"/>
      <c r="H49" s="513"/>
      <c r="I49" s="513"/>
      <c r="J49" s="513"/>
      <c r="K49" s="515"/>
      <c r="L49" s="516"/>
    </row>
    <row r="50" customFormat="false" ht="15" hidden="false" customHeight="true" outlineLevel="0" collapsed="false">
      <c r="B50" s="511"/>
      <c r="C50" s="513"/>
      <c r="D50" s="517"/>
      <c r="E50" s="513"/>
      <c r="F50" s="513"/>
      <c r="G50" s="513"/>
      <c r="H50" s="513"/>
      <c r="I50" s="513"/>
      <c r="J50" s="513"/>
      <c r="K50" s="515"/>
      <c r="L50" s="516"/>
    </row>
    <row r="51" customFormat="false" ht="15" hidden="false" customHeight="true" outlineLevel="0" collapsed="false">
      <c r="B51" s="511"/>
      <c r="C51" s="513"/>
      <c r="D51" s="517"/>
      <c r="E51" s="513"/>
      <c r="F51" s="513"/>
      <c r="G51" s="513"/>
      <c r="H51" s="513"/>
      <c r="I51" s="513"/>
      <c r="J51" s="513"/>
      <c r="K51" s="515"/>
      <c r="L51" s="516"/>
    </row>
    <row r="52" customFormat="false" ht="15" hidden="false" customHeight="true" outlineLevel="0" collapsed="false">
      <c r="B52" s="511"/>
      <c r="C52" s="513"/>
      <c r="D52" s="517"/>
      <c r="E52" s="513"/>
      <c r="F52" s="513"/>
      <c r="G52" s="513"/>
      <c r="H52" s="513"/>
      <c r="I52" s="513"/>
      <c r="J52" s="513"/>
      <c r="K52" s="515"/>
      <c r="L52" s="516"/>
    </row>
    <row r="53" customFormat="false" ht="15" hidden="false" customHeight="true" outlineLevel="0" collapsed="false">
      <c r="B53" s="511"/>
      <c r="C53" s="535"/>
      <c r="D53" s="533"/>
      <c r="E53" s="513"/>
      <c r="F53" s="513"/>
      <c r="G53" s="513"/>
      <c r="H53" s="513"/>
      <c r="I53" s="513"/>
      <c r="J53" s="513"/>
      <c r="K53" s="515"/>
      <c r="L53" s="516"/>
    </row>
    <row r="54" customFormat="false" ht="15" hidden="false" customHeight="true" outlineLevel="0" collapsed="false">
      <c r="B54" s="511"/>
      <c r="C54" s="513"/>
      <c r="D54" s="531"/>
      <c r="E54" s="513"/>
      <c r="F54" s="513"/>
      <c r="G54" s="513"/>
      <c r="H54" s="513"/>
      <c r="I54" s="513"/>
      <c r="J54" s="513"/>
      <c r="K54" s="515"/>
      <c r="L54" s="516"/>
    </row>
    <row r="55" customFormat="false" ht="15" hidden="false" customHeight="true" outlineLevel="0" collapsed="false">
      <c r="B55" s="511"/>
      <c r="C55" s="513"/>
      <c r="D55" s="513"/>
      <c r="E55" s="513"/>
      <c r="F55" s="513"/>
      <c r="G55" s="513"/>
      <c r="H55" s="513"/>
      <c r="I55" s="513"/>
      <c r="J55" s="513"/>
      <c r="K55" s="515"/>
      <c r="L55" s="516"/>
    </row>
    <row r="56" customFormat="false" ht="15" hidden="false" customHeight="true" outlineLevel="0" collapsed="false">
      <c r="B56" s="511"/>
      <c r="C56" s="513"/>
      <c r="D56" s="513"/>
      <c r="E56" s="513"/>
      <c r="F56" s="513"/>
      <c r="G56" s="513"/>
      <c r="H56" s="513"/>
      <c r="I56" s="513"/>
      <c r="J56" s="513"/>
      <c r="K56" s="515"/>
      <c r="L56" s="516"/>
    </row>
    <row r="57" customFormat="false" ht="15" hidden="false" customHeight="true" outlineLevel="0" collapsed="false">
      <c r="B57" s="511"/>
      <c r="C57" s="513"/>
      <c r="D57" s="513"/>
      <c r="E57" s="513"/>
      <c r="F57" s="513"/>
      <c r="G57" s="513"/>
      <c r="H57" s="513"/>
      <c r="I57" s="513"/>
      <c r="J57" s="513"/>
      <c r="K57" s="515"/>
      <c r="L57" s="516"/>
    </row>
    <row r="58" customFormat="false" ht="15" hidden="false" customHeight="true" outlineLevel="0" collapsed="false">
      <c r="B58" s="511"/>
      <c r="C58" s="513"/>
      <c r="D58" s="513"/>
      <c r="E58" s="513"/>
      <c r="F58" s="513"/>
      <c r="G58" s="513"/>
      <c r="H58" s="513"/>
      <c r="I58" s="513"/>
      <c r="J58" s="513"/>
      <c r="K58" s="515"/>
      <c r="L58" s="516"/>
    </row>
    <row r="59" customFormat="false" ht="15" hidden="false" customHeight="true" outlineLevel="0" collapsed="false">
      <c r="B59" s="511"/>
      <c r="C59" s="535"/>
      <c r="D59" s="513"/>
      <c r="E59" s="513"/>
      <c r="F59" s="513"/>
      <c r="G59" s="513"/>
      <c r="H59" s="513"/>
      <c r="I59" s="513"/>
      <c r="J59" s="513"/>
      <c r="K59" s="515"/>
      <c r="L59" s="516"/>
    </row>
    <row r="60" customFormat="false" ht="15" hidden="false" customHeight="true" outlineLevel="0" collapsed="false">
      <c r="B60" s="511"/>
      <c r="C60" s="535"/>
      <c r="D60" s="513"/>
      <c r="E60" s="513"/>
      <c r="F60" s="513"/>
      <c r="G60" s="513"/>
      <c r="H60" s="513"/>
      <c r="I60" s="513"/>
      <c r="J60" s="513"/>
      <c r="K60" s="515"/>
      <c r="L60" s="516"/>
    </row>
    <row r="61" customFormat="false" ht="15" hidden="false" customHeight="true" outlineLevel="0" collapsed="false">
      <c r="B61" s="511"/>
      <c r="C61" s="535"/>
      <c r="D61" s="513"/>
      <c r="E61" s="513"/>
      <c r="F61" s="513"/>
      <c r="G61" s="513"/>
      <c r="H61" s="513"/>
      <c r="I61" s="513"/>
      <c r="J61" s="513"/>
      <c r="K61" s="515"/>
      <c r="L61" s="516"/>
    </row>
    <row r="62" customFormat="false" ht="15" hidden="false" customHeight="true" outlineLevel="0" collapsed="false">
      <c r="B62" s="511"/>
      <c r="C62" s="513"/>
      <c r="D62" s="513"/>
      <c r="E62" s="513"/>
      <c r="F62" s="513"/>
      <c r="G62" s="513"/>
      <c r="H62" s="513"/>
      <c r="I62" s="513"/>
      <c r="J62" s="513"/>
      <c r="K62" s="515"/>
      <c r="L62" s="516"/>
    </row>
    <row r="63" customFormat="false" ht="15" hidden="false" customHeight="true" outlineLevel="0" collapsed="false">
      <c r="B63" s="511"/>
      <c r="C63" s="513"/>
      <c r="D63" s="513"/>
      <c r="E63" s="513"/>
      <c r="F63" s="513"/>
      <c r="G63" s="513"/>
      <c r="H63" s="513"/>
      <c r="I63" s="513"/>
      <c r="J63" s="513"/>
      <c r="K63" s="515"/>
      <c r="L63" s="516"/>
    </row>
    <row r="64" customFormat="false" ht="15" hidden="false" customHeight="true" outlineLevel="0" collapsed="false">
      <c r="B64" s="511"/>
      <c r="C64" s="513"/>
      <c r="D64" s="513"/>
      <c r="E64" s="513"/>
      <c r="F64" s="513"/>
      <c r="G64" s="513"/>
      <c r="H64" s="513"/>
      <c r="I64" s="513"/>
      <c r="J64" s="513"/>
      <c r="K64" s="515"/>
      <c r="L64" s="516"/>
    </row>
    <row r="65" customFormat="false" ht="15" hidden="false" customHeight="true" outlineLevel="0" collapsed="false">
      <c r="B65" s="511"/>
      <c r="C65" s="513"/>
      <c r="D65" s="513"/>
      <c r="E65" s="513"/>
      <c r="F65" s="513"/>
      <c r="G65" s="513"/>
      <c r="H65" s="513"/>
      <c r="I65" s="513"/>
      <c r="J65" s="513"/>
      <c r="K65" s="515"/>
      <c r="L65" s="516"/>
    </row>
    <row r="66" customFormat="false" ht="15" hidden="false" customHeight="true" outlineLevel="0" collapsed="false">
      <c r="B66" s="511"/>
      <c r="C66" s="513"/>
      <c r="D66" s="513"/>
      <c r="E66" s="513"/>
      <c r="F66" s="513"/>
      <c r="G66" s="513"/>
      <c r="H66" s="513"/>
      <c r="I66" s="513"/>
      <c r="J66" s="513"/>
      <c r="K66" s="515"/>
      <c r="L66" s="516"/>
    </row>
    <row r="67" customFormat="false" ht="15" hidden="false" customHeight="true" outlineLevel="0" collapsed="false">
      <c r="B67" s="511"/>
      <c r="C67" s="513"/>
      <c r="D67" s="513"/>
      <c r="E67" s="513"/>
      <c r="F67" s="513"/>
      <c r="G67" s="513"/>
      <c r="H67" s="513"/>
      <c r="I67" s="513"/>
      <c r="J67" s="513"/>
      <c r="K67" s="515"/>
      <c r="L67" s="516"/>
    </row>
    <row r="68" customFormat="false" ht="15" hidden="false" customHeight="true" outlineLevel="0" collapsed="false">
      <c r="B68" s="511"/>
      <c r="C68" s="513"/>
      <c r="D68" s="513"/>
      <c r="E68" s="513"/>
      <c r="F68" s="513"/>
      <c r="G68" s="513"/>
      <c r="H68" s="513"/>
      <c r="I68" s="513"/>
      <c r="J68" s="513"/>
      <c r="K68" s="515"/>
      <c r="L68" s="516"/>
    </row>
    <row r="69" customFormat="false" ht="15" hidden="false" customHeight="true" outlineLevel="0" collapsed="false">
      <c r="B69" s="511"/>
      <c r="C69" s="513"/>
      <c r="D69" s="513"/>
      <c r="E69" s="513"/>
      <c r="F69" s="513"/>
      <c r="G69" s="513"/>
      <c r="H69" s="513"/>
      <c r="I69" s="513"/>
      <c r="J69" s="513"/>
      <c r="K69" s="515"/>
      <c r="L69" s="516"/>
    </row>
    <row r="70" customFormat="false" ht="15" hidden="false" customHeight="true" outlineLevel="0" collapsed="false">
      <c r="B70" s="511"/>
      <c r="C70" s="513"/>
      <c r="D70" s="513"/>
      <c r="E70" s="513"/>
      <c r="F70" s="513"/>
      <c r="G70" s="513"/>
      <c r="H70" s="513"/>
      <c r="I70" s="513"/>
      <c r="J70" s="513"/>
      <c r="K70" s="515"/>
      <c r="L70" s="516"/>
    </row>
    <row r="71" customFormat="false" ht="15" hidden="false" customHeight="true" outlineLevel="0" collapsed="false">
      <c r="B71" s="511"/>
      <c r="C71" s="513"/>
      <c r="D71" s="513"/>
      <c r="E71" s="513"/>
      <c r="F71" s="513"/>
      <c r="G71" s="513"/>
      <c r="H71" s="513"/>
      <c r="I71" s="513"/>
      <c r="J71" s="513"/>
      <c r="K71" s="515"/>
      <c r="L71" s="516"/>
    </row>
    <row r="72" customFormat="false" ht="15" hidden="false" customHeight="true" outlineLevel="0" collapsed="false">
      <c r="B72" s="511"/>
      <c r="C72" s="513"/>
      <c r="D72" s="513"/>
      <c r="E72" s="513"/>
      <c r="F72" s="513"/>
      <c r="G72" s="513"/>
      <c r="H72" s="513"/>
      <c r="I72" s="513"/>
      <c r="J72" s="513"/>
      <c r="K72" s="515"/>
      <c r="L72" s="516"/>
    </row>
    <row r="73" customFormat="false" ht="15" hidden="false" customHeight="true" outlineLevel="0" collapsed="false">
      <c r="B73" s="511"/>
      <c r="C73" s="513"/>
      <c r="D73" s="513"/>
      <c r="E73" s="513"/>
      <c r="F73" s="513"/>
      <c r="G73" s="513"/>
      <c r="H73" s="513"/>
      <c r="I73" s="513"/>
      <c r="J73" s="513"/>
      <c r="K73" s="515"/>
      <c r="L73" s="516"/>
    </row>
    <row r="74" customFormat="false" ht="15" hidden="false" customHeight="true" outlineLevel="0" collapsed="false">
      <c r="B74" s="511"/>
      <c r="C74" s="513"/>
      <c r="D74" s="513"/>
      <c r="E74" s="513"/>
      <c r="F74" s="513"/>
      <c r="G74" s="513"/>
      <c r="H74" s="513"/>
      <c r="I74" s="513"/>
      <c r="J74" s="513"/>
      <c r="K74" s="515"/>
      <c r="L74" s="516"/>
    </row>
    <row r="75" customFormat="false" ht="15" hidden="false" customHeight="true" outlineLevel="0" collapsed="false">
      <c r="B75" s="511"/>
      <c r="C75" s="513"/>
      <c r="D75" s="513"/>
      <c r="E75" s="513"/>
      <c r="F75" s="513"/>
      <c r="G75" s="513"/>
      <c r="H75" s="513"/>
      <c r="I75" s="513"/>
      <c r="J75" s="513"/>
      <c r="K75" s="515"/>
      <c r="L75" s="516"/>
    </row>
    <row r="76" customFormat="false" ht="15" hidden="false" customHeight="true" outlineLevel="0" collapsed="false">
      <c r="B76" s="511"/>
      <c r="C76" s="513"/>
      <c r="D76" s="513"/>
      <c r="E76" s="513"/>
      <c r="F76" s="513"/>
      <c r="G76" s="513"/>
      <c r="H76" s="513"/>
      <c r="I76" s="513"/>
      <c r="J76" s="513"/>
      <c r="K76" s="515"/>
      <c r="L76" s="516"/>
    </row>
    <row r="77" customFormat="false" ht="15" hidden="false" customHeight="true" outlineLevel="0" collapsed="false">
      <c r="B77" s="511"/>
      <c r="C77" s="513"/>
      <c r="D77" s="513"/>
      <c r="E77" s="513"/>
      <c r="F77" s="513"/>
      <c r="G77" s="513"/>
      <c r="H77" s="513"/>
      <c r="I77" s="513"/>
      <c r="J77" s="513"/>
      <c r="K77" s="515"/>
      <c r="L77" s="516"/>
    </row>
    <row r="78" customFormat="false" ht="15" hidden="false" customHeight="true" outlineLevel="0" collapsed="false">
      <c r="B78" s="511"/>
      <c r="C78" s="513"/>
      <c r="D78" s="513"/>
      <c r="E78" s="513"/>
      <c r="F78" s="513"/>
      <c r="G78" s="513"/>
      <c r="H78" s="513"/>
      <c r="I78" s="513"/>
      <c r="J78" s="513"/>
      <c r="K78" s="515"/>
      <c r="L78" s="516"/>
    </row>
    <row r="79" customFormat="false" ht="15" hidden="false" customHeight="true" outlineLevel="0" collapsed="false">
      <c r="B79" s="511"/>
      <c r="C79" s="513"/>
      <c r="D79" s="513"/>
      <c r="E79" s="513"/>
      <c r="F79" s="513"/>
      <c r="G79" s="513"/>
      <c r="H79" s="513"/>
      <c r="I79" s="513"/>
      <c r="J79" s="513"/>
      <c r="K79" s="515"/>
      <c r="L79" s="516"/>
    </row>
    <row r="80" customFormat="false" ht="15" hidden="false" customHeight="true" outlineLevel="0" collapsed="false">
      <c r="B80" s="511"/>
      <c r="C80" s="513"/>
      <c r="D80" s="513"/>
      <c r="E80" s="513"/>
      <c r="F80" s="513"/>
      <c r="G80" s="513"/>
      <c r="H80" s="513"/>
      <c r="I80" s="513"/>
      <c r="J80" s="513"/>
      <c r="K80" s="515"/>
      <c r="L80" s="516"/>
    </row>
    <row r="81" customFormat="false" ht="15" hidden="false" customHeight="true" outlineLevel="0" collapsed="false">
      <c r="B81" s="511"/>
      <c r="C81" s="513"/>
      <c r="D81" s="513"/>
      <c r="E81" s="513"/>
      <c r="F81" s="513"/>
      <c r="G81" s="513"/>
      <c r="H81" s="513"/>
      <c r="I81" s="513"/>
      <c r="J81" s="513"/>
      <c r="K81" s="515"/>
      <c r="L81" s="516"/>
    </row>
    <row r="82" customFormat="false" ht="15" hidden="false" customHeight="true" outlineLevel="0" collapsed="false">
      <c r="B82" s="511"/>
      <c r="C82" s="513"/>
      <c r="D82" s="513"/>
      <c r="E82" s="513"/>
      <c r="F82" s="513"/>
      <c r="G82" s="513"/>
      <c r="H82" s="513"/>
      <c r="I82" s="513"/>
      <c r="J82" s="513"/>
      <c r="K82" s="515"/>
      <c r="L82" s="516"/>
    </row>
    <row r="83" customFormat="false" ht="15" hidden="false" customHeight="true" outlineLevel="0" collapsed="false">
      <c r="B83" s="511"/>
      <c r="C83" s="513"/>
      <c r="D83" s="513"/>
      <c r="E83" s="513"/>
      <c r="F83" s="513"/>
      <c r="G83" s="513"/>
      <c r="H83" s="513"/>
      <c r="I83" s="513"/>
      <c r="J83" s="513"/>
      <c r="K83" s="515"/>
      <c r="L83" s="516"/>
    </row>
    <row r="84" customFormat="false" ht="15" hidden="false" customHeight="true" outlineLevel="0" collapsed="false">
      <c r="B84" s="511"/>
      <c r="C84" s="513"/>
      <c r="D84" s="513"/>
      <c r="E84" s="513"/>
      <c r="F84" s="513"/>
      <c r="G84" s="513"/>
      <c r="H84" s="513"/>
      <c r="I84" s="513"/>
      <c r="J84" s="513"/>
      <c r="K84" s="515"/>
      <c r="L84" s="516"/>
    </row>
    <row r="85" customFormat="false" ht="15" hidden="false" customHeight="true" outlineLevel="0" collapsed="false">
      <c r="B85" s="511"/>
      <c r="C85" s="513"/>
      <c r="D85" s="513"/>
      <c r="E85" s="513"/>
      <c r="F85" s="513"/>
      <c r="G85" s="513"/>
      <c r="H85" s="513"/>
      <c r="I85" s="513"/>
      <c r="J85" s="513"/>
      <c r="K85" s="515"/>
      <c r="L85" s="516"/>
    </row>
    <row r="86" customFormat="false" ht="15" hidden="false" customHeight="true" outlineLevel="0" collapsed="false">
      <c r="B86" s="511"/>
      <c r="C86" s="513"/>
      <c r="D86" s="513"/>
      <c r="E86" s="513"/>
      <c r="F86" s="513"/>
      <c r="G86" s="513"/>
      <c r="H86" s="513"/>
      <c r="I86" s="513"/>
      <c r="J86" s="513"/>
      <c r="K86" s="515"/>
      <c r="L86" s="516"/>
    </row>
    <row r="87" customFormat="false" ht="15" hidden="false" customHeight="true" outlineLevel="0" collapsed="false">
      <c r="B87" s="511"/>
      <c r="C87" s="513"/>
      <c r="D87" s="513"/>
      <c r="E87" s="513"/>
      <c r="F87" s="513"/>
      <c r="G87" s="513"/>
      <c r="H87" s="513"/>
      <c r="I87" s="513"/>
      <c r="J87" s="513"/>
      <c r="K87" s="515"/>
      <c r="L87" s="516"/>
    </row>
    <row r="88" customFormat="false" ht="15" hidden="false" customHeight="true" outlineLevel="0" collapsed="false">
      <c r="B88" s="511"/>
      <c r="C88" s="513"/>
      <c r="D88" s="513"/>
      <c r="E88" s="513"/>
      <c r="F88" s="513"/>
      <c r="G88" s="513"/>
      <c r="H88" s="513"/>
      <c r="I88" s="513"/>
      <c r="J88" s="513"/>
      <c r="K88" s="515"/>
      <c r="L88" s="516"/>
    </row>
    <row r="89" customFormat="false" ht="15" hidden="false" customHeight="true" outlineLevel="0" collapsed="false">
      <c r="B89" s="511"/>
      <c r="C89" s="513"/>
      <c r="D89" s="513"/>
      <c r="E89" s="513"/>
      <c r="F89" s="513"/>
      <c r="G89" s="513"/>
      <c r="H89" s="513"/>
      <c r="I89" s="513"/>
      <c r="J89" s="513"/>
      <c r="K89" s="515"/>
      <c r="L89" s="516"/>
    </row>
    <row r="90" customFormat="false" ht="15" hidden="false" customHeight="true" outlineLevel="0" collapsed="false">
      <c r="B90" s="511"/>
      <c r="C90" s="513"/>
      <c r="D90" s="513"/>
      <c r="E90" s="513"/>
      <c r="F90" s="513"/>
      <c r="G90" s="513"/>
      <c r="H90" s="513"/>
      <c r="I90" s="513"/>
      <c r="J90" s="513"/>
      <c r="K90" s="515"/>
      <c r="L90" s="516"/>
    </row>
    <row r="91" customFormat="false" ht="15" hidden="false" customHeight="true" outlineLevel="0" collapsed="false">
      <c r="B91" s="511"/>
      <c r="C91" s="513"/>
      <c r="D91" s="513"/>
      <c r="E91" s="513"/>
      <c r="F91" s="513"/>
      <c r="G91" s="513"/>
      <c r="H91" s="513"/>
      <c r="I91" s="513"/>
      <c r="J91" s="513"/>
      <c r="K91" s="515"/>
      <c r="L91" s="516"/>
    </row>
    <row r="92" customFormat="false" ht="15" hidden="false" customHeight="true" outlineLevel="0" collapsed="false">
      <c r="B92" s="511"/>
      <c r="C92" s="513"/>
      <c r="D92" s="513"/>
      <c r="E92" s="513"/>
      <c r="F92" s="513"/>
      <c r="G92" s="513"/>
      <c r="H92" s="513"/>
      <c r="I92" s="513"/>
      <c r="J92" s="513"/>
      <c r="K92" s="515"/>
      <c r="L92" s="516"/>
    </row>
    <row r="93" customFormat="false" ht="15" hidden="false" customHeight="true" outlineLevel="0" collapsed="false">
      <c r="B93" s="511"/>
      <c r="C93" s="513"/>
      <c r="D93" s="513"/>
      <c r="E93" s="513"/>
      <c r="F93" s="513"/>
      <c r="G93" s="513"/>
      <c r="H93" s="513"/>
      <c r="I93" s="513"/>
      <c r="J93" s="513"/>
      <c r="K93" s="515"/>
      <c r="L93" s="516"/>
    </row>
    <row r="94" customFormat="false" ht="15" hidden="false" customHeight="true" outlineLevel="0" collapsed="false">
      <c r="B94" s="511"/>
      <c r="C94" s="513"/>
      <c r="D94" s="513"/>
      <c r="E94" s="513"/>
      <c r="F94" s="513"/>
      <c r="G94" s="513"/>
      <c r="H94" s="513"/>
      <c r="I94" s="513"/>
      <c r="J94" s="513"/>
      <c r="K94" s="515"/>
      <c r="L94" s="516"/>
    </row>
    <row r="95" customFormat="false" ht="15" hidden="false" customHeight="true" outlineLevel="0" collapsed="false">
      <c r="B95" s="511"/>
      <c r="C95" s="513"/>
      <c r="D95" s="513"/>
      <c r="E95" s="513"/>
      <c r="F95" s="513"/>
      <c r="G95" s="513"/>
      <c r="H95" s="513"/>
      <c r="I95" s="513"/>
      <c r="J95" s="513"/>
      <c r="K95" s="515"/>
      <c r="L95" s="516"/>
    </row>
    <row r="96" customFormat="false" ht="15" hidden="false" customHeight="true" outlineLevel="0" collapsed="false">
      <c r="B96" s="511"/>
      <c r="C96" s="513"/>
      <c r="D96" s="513"/>
      <c r="E96" s="513"/>
      <c r="F96" s="513"/>
      <c r="G96" s="513"/>
      <c r="H96" s="513"/>
      <c r="I96" s="513"/>
      <c r="J96" s="513"/>
      <c r="K96" s="515"/>
      <c r="L96" s="516"/>
    </row>
    <row r="97" customFormat="false" ht="15" hidden="false" customHeight="true" outlineLevel="0" collapsed="false">
      <c r="B97" s="511"/>
      <c r="C97" s="513"/>
      <c r="D97" s="513"/>
      <c r="E97" s="513"/>
      <c r="F97" s="513"/>
      <c r="G97" s="513"/>
      <c r="H97" s="513"/>
      <c r="I97" s="513"/>
      <c r="J97" s="513"/>
      <c r="K97" s="515"/>
      <c r="L97" s="516"/>
    </row>
    <row r="98" customFormat="false" ht="15" hidden="false" customHeight="true" outlineLevel="0" collapsed="false">
      <c r="B98" s="511"/>
      <c r="C98" s="513"/>
      <c r="D98" s="513"/>
      <c r="E98" s="513"/>
      <c r="F98" s="513"/>
      <c r="G98" s="513"/>
      <c r="H98" s="513"/>
      <c r="I98" s="513"/>
      <c r="J98" s="513"/>
      <c r="K98" s="515"/>
      <c r="L98" s="516"/>
    </row>
    <row r="99" customFormat="false" ht="15" hidden="false" customHeight="true" outlineLevel="0" collapsed="false">
      <c r="B99" s="511"/>
      <c r="C99" s="513"/>
      <c r="D99" s="513"/>
      <c r="E99" s="513"/>
      <c r="F99" s="513"/>
      <c r="G99" s="513"/>
      <c r="H99" s="513"/>
      <c r="I99" s="513"/>
      <c r="J99" s="513"/>
      <c r="K99" s="515"/>
      <c r="L99" s="516"/>
    </row>
    <row r="100" customFormat="false" ht="15" hidden="false" customHeight="true" outlineLevel="0" collapsed="false">
      <c r="B100" s="511"/>
      <c r="C100" s="513"/>
      <c r="D100" s="513"/>
      <c r="E100" s="513"/>
      <c r="F100" s="513"/>
      <c r="G100" s="513"/>
      <c r="H100" s="513"/>
      <c r="I100" s="513"/>
      <c r="J100" s="513"/>
      <c r="K100" s="515"/>
      <c r="L100" s="516"/>
    </row>
    <row r="101" customFormat="false" ht="15" hidden="false" customHeight="true" outlineLevel="0" collapsed="false">
      <c r="B101" s="511"/>
      <c r="C101" s="513"/>
      <c r="D101" s="513"/>
      <c r="E101" s="513"/>
      <c r="F101" s="513"/>
      <c r="G101" s="513"/>
      <c r="H101" s="513"/>
      <c r="I101" s="513"/>
      <c r="J101" s="513"/>
      <c r="K101" s="515"/>
      <c r="L101" s="516"/>
    </row>
    <row r="102" customFormat="false" ht="15" hidden="false" customHeight="true" outlineLevel="0" collapsed="false">
      <c r="B102" s="511"/>
      <c r="C102" s="513"/>
      <c r="D102" s="513"/>
      <c r="E102" s="513"/>
      <c r="F102" s="513"/>
      <c r="G102" s="513"/>
      <c r="H102" s="513"/>
      <c r="I102" s="513"/>
      <c r="J102" s="513"/>
      <c r="K102" s="515"/>
      <c r="L102" s="516"/>
    </row>
    <row r="103" customFormat="false" ht="15" hidden="false" customHeight="true" outlineLevel="0" collapsed="false">
      <c r="B103" s="511"/>
      <c r="C103" s="513"/>
      <c r="D103" s="513"/>
      <c r="E103" s="513"/>
      <c r="F103" s="513"/>
      <c r="G103" s="513"/>
      <c r="H103" s="513"/>
      <c r="I103" s="513"/>
      <c r="J103" s="513"/>
      <c r="K103" s="515"/>
      <c r="L103" s="516"/>
    </row>
    <row r="104" customFormat="false" ht="15" hidden="false" customHeight="true" outlineLevel="0" collapsed="false">
      <c r="B104" s="511"/>
      <c r="C104" s="513"/>
      <c r="D104" s="513"/>
      <c r="E104" s="513"/>
      <c r="F104" s="513"/>
      <c r="G104" s="513"/>
      <c r="H104" s="513"/>
      <c r="I104" s="513"/>
      <c r="J104" s="513"/>
      <c r="K104" s="515"/>
      <c r="L104" s="516"/>
    </row>
    <row r="105" customFormat="false" ht="15" hidden="false" customHeight="true" outlineLevel="0" collapsed="false">
      <c r="B105" s="511"/>
      <c r="C105" s="513"/>
      <c r="D105" s="513"/>
      <c r="E105" s="513"/>
      <c r="F105" s="513"/>
      <c r="G105" s="513"/>
      <c r="H105" s="513"/>
      <c r="I105" s="513"/>
      <c r="J105" s="513"/>
      <c r="K105" s="515"/>
      <c r="L105" s="516"/>
    </row>
    <row r="106" customFormat="false" ht="15" hidden="false" customHeight="true" outlineLevel="0" collapsed="false">
      <c r="B106" s="511"/>
      <c r="C106" s="513"/>
      <c r="D106" s="513"/>
      <c r="E106" s="513"/>
      <c r="F106" s="513"/>
      <c r="G106" s="513"/>
      <c r="H106" s="513"/>
      <c r="I106" s="513"/>
      <c r="J106" s="513"/>
      <c r="K106" s="515"/>
      <c r="L106" s="516"/>
    </row>
    <row r="107" customFormat="false" ht="15" hidden="false" customHeight="true" outlineLevel="0" collapsed="false">
      <c r="B107" s="511"/>
      <c r="C107" s="513"/>
      <c r="D107" s="513"/>
      <c r="E107" s="513"/>
      <c r="F107" s="513"/>
      <c r="G107" s="513"/>
      <c r="H107" s="513"/>
      <c r="I107" s="513"/>
      <c r="J107" s="513"/>
      <c r="K107" s="515"/>
      <c r="L107" s="516"/>
    </row>
    <row r="108" customFormat="false" ht="15" hidden="false" customHeight="true" outlineLevel="0" collapsed="false">
      <c r="B108" s="511"/>
      <c r="C108" s="513"/>
      <c r="D108" s="513"/>
      <c r="E108" s="513"/>
      <c r="F108" s="513"/>
      <c r="G108" s="513"/>
      <c r="H108" s="513"/>
      <c r="I108" s="513"/>
      <c r="J108" s="513"/>
      <c r="K108" s="515"/>
      <c r="L108" s="516"/>
    </row>
    <row r="109" customFormat="false" ht="15" hidden="false" customHeight="true" outlineLevel="0" collapsed="false">
      <c r="B109" s="511"/>
      <c r="C109" s="513"/>
      <c r="D109" s="513"/>
      <c r="E109" s="513"/>
      <c r="F109" s="513"/>
      <c r="G109" s="513"/>
      <c r="H109" s="513"/>
      <c r="I109" s="513"/>
      <c r="J109" s="513"/>
      <c r="K109" s="515"/>
      <c r="L109" s="516"/>
    </row>
    <row r="110" customFormat="false" ht="15" hidden="false" customHeight="true" outlineLevel="0" collapsed="false">
      <c r="B110" s="511"/>
      <c r="C110" s="513"/>
      <c r="D110" s="513"/>
      <c r="E110" s="513"/>
      <c r="F110" s="513"/>
      <c r="G110" s="513"/>
      <c r="H110" s="513"/>
      <c r="I110" s="513"/>
      <c r="J110" s="513"/>
      <c r="K110" s="515"/>
      <c r="L110" s="516"/>
    </row>
    <row r="111" customFormat="false" ht="15" hidden="false" customHeight="true" outlineLevel="0" collapsed="false">
      <c r="B111" s="511"/>
      <c r="C111" s="513"/>
      <c r="D111" s="513"/>
      <c r="E111" s="513"/>
      <c r="F111" s="513"/>
      <c r="G111" s="513"/>
      <c r="H111" s="513"/>
      <c r="I111" s="513"/>
      <c r="J111" s="513"/>
      <c r="K111" s="515"/>
      <c r="L111" s="516"/>
    </row>
    <row r="112" customFormat="false" ht="15" hidden="false" customHeight="true" outlineLevel="0" collapsed="false">
      <c r="B112" s="511"/>
      <c r="C112" s="513"/>
      <c r="D112" s="513"/>
      <c r="E112" s="513"/>
      <c r="F112" s="513"/>
      <c r="G112" s="513"/>
      <c r="H112" s="513"/>
      <c r="I112" s="513"/>
      <c r="J112" s="513"/>
      <c r="K112" s="515"/>
      <c r="L112" s="516"/>
    </row>
    <row r="113" customFormat="false" ht="15" hidden="false" customHeight="true" outlineLevel="0" collapsed="false">
      <c r="B113" s="536"/>
      <c r="C113" s="537"/>
      <c r="D113" s="537"/>
      <c r="E113" s="537"/>
      <c r="F113" s="537"/>
      <c r="G113" s="537"/>
      <c r="H113" s="537"/>
      <c r="I113" s="537"/>
      <c r="J113" s="537"/>
      <c r="K113" s="538"/>
      <c r="L113" s="516"/>
    </row>
    <row r="114" customFormat="false" ht="12.75" hidden="false" customHeight="false" outlineLevel="0" collapsed="false">
      <c r="B114" s="498"/>
      <c r="C114" s="498"/>
      <c r="D114" s="498"/>
      <c r="E114" s="498"/>
      <c r="F114" s="498"/>
      <c r="G114" s="498"/>
      <c r="H114" s="498"/>
      <c r="I114" s="498"/>
      <c r="J114" s="498"/>
      <c r="K114" s="498"/>
      <c r="L114" s="498"/>
    </row>
    <row r="115" customFormat="false" ht="12.75" hidden="false" customHeight="false" outlineLevel="0" collapsed="false">
      <c r="B115" s="498"/>
      <c r="C115" s="498"/>
      <c r="D115" s="498"/>
      <c r="E115" s="498"/>
      <c r="F115" s="498"/>
      <c r="G115" s="498"/>
      <c r="H115" s="498"/>
      <c r="I115" s="498"/>
      <c r="J115" s="498"/>
      <c r="K115" s="498"/>
      <c r="L115" s="498"/>
    </row>
    <row r="116" customFormat="false" ht="12.75" hidden="false" customHeight="false" outlineLevel="0" collapsed="false">
      <c r="B116" s="498"/>
      <c r="C116" s="498"/>
      <c r="D116" s="498"/>
      <c r="E116" s="498"/>
      <c r="F116" s="498"/>
      <c r="G116" s="498"/>
      <c r="H116" s="498"/>
      <c r="I116" s="498"/>
      <c r="J116" s="498"/>
      <c r="K116" s="498"/>
    </row>
    <row r="117" customFormat="false" ht="12.75" hidden="false" customHeight="false" outlineLevel="0" collapsed="false">
      <c r="B117" s="498"/>
      <c r="C117" s="498"/>
      <c r="D117" s="498"/>
      <c r="E117" s="498"/>
      <c r="F117" s="498"/>
      <c r="G117" s="498"/>
      <c r="H117" s="498"/>
      <c r="I117" s="498"/>
      <c r="J117" s="498"/>
      <c r="K117" s="498"/>
    </row>
    <row r="118" customFormat="false" ht="12.75" hidden="false" customHeight="false" outlineLevel="0" collapsed="false">
      <c r="B118" s="498"/>
      <c r="C118" s="498"/>
      <c r="D118" s="498"/>
      <c r="E118" s="498"/>
      <c r="F118" s="498"/>
      <c r="G118" s="498"/>
      <c r="H118" s="498"/>
      <c r="I118" s="498"/>
      <c r="J118" s="498"/>
      <c r="K118" s="498"/>
    </row>
    <row r="119" customFormat="false" ht="12.75" hidden="false" customHeight="false" outlineLevel="0" collapsed="false">
      <c r="B119" s="498"/>
      <c r="C119" s="498"/>
      <c r="D119" s="498"/>
      <c r="E119" s="498"/>
      <c r="F119" s="498"/>
      <c r="G119" s="498"/>
      <c r="H119" s="498"/>
      <c r="I119" s="498"/>
      <c r="J119" s="498"/>
      <c r="K119" s="498"/>
    </row>
    <row r="120" customFormat="false" ht="12.75" hidden="false" customHeight="false" outlineLevel="0" collapsed="false">
      <c r="B120" s="498"/>
      <c r="C120" s="498"/>
      <c r="D120" s="498"/>
      <c r="E120" s="498"/>
      <c r="F120" s="498"/>
      <c r="G120" s="498"/>
      <c r="H120" s="498"/>
      <c r="I120" s="498"/>
      <c r="J120" s="498"/>
      <c r="K120" s="498"/>
    </row>
    <row r="121" customFormat="false" ht="12.75" hidden="false" customHeight="false" outlineLevel="0" collapsed="false">
      <c r="B121" s="498"/>
      <c r="C121" s="498"/>
      <c r="D121" s="498"/>
      <c r="E121" s="498"/>
      <c r="F121" s="498"/>
      <c r="G121" s="498"/>
      <c r="H121" s="498"/>
      <c r="I121" s="498"/>
      <c r="J121" s="498"/>
      <c r="K121" s="498"/>
    </row>
    <row r="122" customFormat="false" ht="12.75" hidden="false" customHeight="false" outlineLevel="0" collapsed="false">
      <c r="B122" s="498"/>
      <c r="C122" s="498"/>
      <c r="D122" s="498"/>
      <c r="E122" s="498"/>
      <c r="F122" s="498"/>
      <c r="G122" s="498"/>
      <c r="H122" s="498"/>
      <c r="I122" s="498"/>
      <c r="J122" s="498"/>
      <c r="K122" s="498"/>
    </row>
    <row r="123" customFormat="false" ht="12.75" hidden="false" customHeight="false" outlineLevel="0" collapsed="false">
      <c r="B123" s="498"/>
      <c r="C123" s="498"/>
      <c r="D123" s="498"/>
      <c r="E123" s="498"/>
      <c r="F123" s="498"/>
      <c r="G123" s="498"/>
      <c r="H123" s="498"/>
      <c r="I123" s="498"/>
      <c r="J123" s="498"/>
      <c r="K123" s="498"/>
    </row>
    <row r="124" customFormat="false" ht="12.75" hidden="false" customHeight="false" outlineLevel="0" collapsed="false">
      <c r="B124" s="498"/>
      <c r="C124" s="498"/>
      <c r="D124" s="498"/>
      <c r="E124" s="498"/>
      <c r="F124" s="498"/>
      <c r="G124" s="498"/>
      <c r="H124" s="498"/>
      <c r="I124" s="498"/>
      <c r="J124" s="498"/>
      <c r="K124" s="498"/>
    </row>
    <row r="125" customFormat="false" ht="12.75" hidden="false" customHeight="false" outlineLevel="0" collapsed="false">
      <c r="B125" s="498"/>
      <c r="C125" s="498"/>
      <c r="D125" s="498"/>
      <c r="E125" s="498"/>
      <c r="F125" s="498"/>
      <c r="G125" s="498"/>
      <c r="H125" s="498"/>
      <c r="I125" s="498"/>
      <c r="J125" s="498"/>
      <c r="K125" s="498"/>
    </row>
    <row r="126" customFormat="false" ht="12.75" hidden="false" customHeight="false" outlineLevel="0" collapsed="false">
      <c r="B126" s="498"/>
      <c r="C126" s="498"/>
      <c r="D126" s="498"/>
      <c r="E126" s="498"/>
      <c r="F126" s="498"/>
      <c r="G126" s="498"/>
      <c r="H126" s="498"/>
      <c r="I126" s="498"/>
      <c r="J126" s="498"/>
      <c r="K126" s="498"/>
    </row>
    <row r="127" customFormat="false" ht="12.75" hidden="false" customHeight="false" outlineLevel="0" collapsed="false">
      <c r="B127" s="498"/>
      <c r="C127" s="498"/>
      <c r="D127" s="498"/>
      <c r="E127" s="498"/>
      <c r="F127" s="498"/>
      <c r="G127" s="498"/>
      <c r="H127" s="498"/>
      <c r="I127" s="498"/>
      <c r="J127" s="498"/>
      <c r="K127" s="498"/>
    </row>
    <row r="396" customFormat="false" ht="12.75" hidden="false" customHeight="false" outlineLevel="0" collapsed="false">
      <c r="D396" s="0" t="s">
        <v>2693</v>
      </c>
    </row>
  </sheetData>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24" width="14.85"/>
    <col collapsed="false" customWidth="true" hidden="false" outlineLevel="0" max="2" min="2" style="224" width="12.85"/>
    <col collapsed="false" customWidth="true" hidden="false" outlineLevel="0" max="3" min="3" style="224" width="10.99"/>
    <col collapsed="false" customWidth="true" hidden="true" outlineLevel="0" max="4" min="4" style="224" width="9.41"/>
    <col collapsed="false" customWidth="true" hidden="true" outlineLevel="0" max="5" min="5" style="224" width="8.99"/>
    <col collapsed="false" customWidth="true" hidden="false" outlineLevel="0" max="6" min="6" style="224" width="7.14"/>
    <col collapsed="false" customWidth="true" hidden="false" outlineLevel="0" max="7" min="7" style="224" width="5.56"/>
    <col collapsed="false" customWidth="true" hidden="true" outlineLevel="0" max="8" min="8" style="225" width="3.14"/>
    <col collapsed="false" customWidth="true" hidden="false" outlineLevel="0" max="9" min="9" style="224" width="4.28"/>
    <col collapsed="false" customWidth="true" hidden="false" outlineLevel="0" max="10" min="10" style="224" width="3.56"/>
    <col collapsed="false" customWidth="true" hidden="false" outlineLevel="0" max="11" min="11" style="224" width="8.99"/>
    <col collapsed="false" customWidth="true" hidden="false" outlineLevel="0" max="12" min="12" style="224" width="7.99"/>
    <col collapsed="false" customWidth="true" hidden="false" outlineLevel="0" max="13" min="13" style="224" width="8.7"/>
    <col collapsed="false" customWidth="true" hidden="false" outlineLevel="0" max="14" min="14" style="224" width="8.56"/>
    <col collapsed="false" customWidth="true" hidden="false" outlineLevel="0" max="15" min="15" style="224" width="8.85"/>
    <col collapsed="false" customWidth="true" hidden="false" outlineLevel="0" max="16" min="16" style="225" width="10.41"/>
    <col collapsed="false" customWidth="true" hidden="true" outlineLevel="0" max="18" min="17" style="225" width="8.7"/>
    <col collapsed="false" customWidth="true" hidden="true" outlineLevel="0" max="19" min="19" style="225" width="6.99"/>
    <col collapsed="false" customWidth="true" hidden="true" outlineLevel="0" max="20" min="20" style="225" width="4.85"/>
    <col collapsed="false" customWidth="true" hidden="true" outlineLevel="0" max="21" min="21" style="225" width="17.42"/>
    <col collapsed="false" customWidth="true" hidden="true" outlineLevel="0" max="22" min="22" style="225" width="11.28"/>
    <col collapsed="false" customWidth="true" hidden="false" outlineLevel="0" max="23" min="23" style="224" width="23.85"/>
    <col collapsed="false" customWidth="true" hidden="false" outlineLevel="0" max="24" min="24" style="224" width="17.99"/>
    <col collapsed="false" customWidth="false" hidden="true" outlineLevel="0" max="25" min="25" style="224" width="11.42"/>
    <col collapsed="false" customWidth="true" hidden="true" outlineLevel="0" max="26" min="26" style="224" width="8.14"/>
    <col collapsed="false" customWidth="true" hidden="false" outlineLevel="0" max="27" min="27" style="225" width="6.28"/>
    <col collapsed="false" customWidth="true" hidden="false" outlineLevel="0" max="28" min="28" style="224" width="34.13"/>
    <col collapsed="false" customWidth="true" hidden="false" outlineLevel="0" max="29" min="29" style="224" width="25.28"/>
    <col collapsed="false" customWidth="false" hidden="false" outlineLevel="0" max="257" min="30" style="224" width="11.42"/>
  </cols>
  <sheetData>
    <row r="1" customFormat="false" ht="15.75"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2.75" hidden="false" customHeight="false" outlineLevel="0" collapsed="false">
      <c r="A2" s="236" t="s">
        <v>2694</v>
      </c>
      <c r="B2" s="237"/>
      <c r="C2" s="238" t="s">
        <v>2695</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5" hidden="false" customHeight="false" outlineLevel="0" collapsed="false">
      <c r="A3" s="236" t="s">
        <v>2696</v>
      </c>
      <c r="B3" s="237"/>
      <c r="C3" s="236" t="s">
        <v>2697</v>
      </c>
      <c r="D3" s="247"/>
      <c r="E3" s="247"/>
      <c r="F3" s="248"/>
      <c r="G3" s="248"/>
      <c r="H3" s="249"/>
      <c r="I3" s="250"/>
      <c r="J3" s="249"/>
      <c r="K3" s="251" t="s">
        <v>2698</v>
      </c>
      <c r="L3" s="252"/>
      <c r="M3" s="253" t="s">
        <v>2699</v>
      </c>
      <c r="N3" s="254"/>
      <c r="O3" s="254"/>
      <c r="P3" s="255"/>
      <c r="Q3" s="233"/>
      <c r="R3" s="233"/>
      <c r="S3" s="233"/>
      <c r="T3" s="233"/>
      <c r="U3" s="233"/>
      <c r="V3" s="233"/>
      <c r="W3" s="245"/>
      <c r="X3" s="246"/>
    </row>
    <row r="4" customFormat="false" ht="13.5" hidden="false" customHeight="false" outlineLevel="0" collapsed="false">
      <c r="A4" s="256" t="s">
        <v>2700</v>
      </c>
      <c r="B4" s="257"/>
      <c r="C4" s="258"/>
      <c r="D4" s="259"/>
      <c r="E4" s="259"/>
      <c r="F4" s="258"/>
      <c r="G4" s="258"/>
      <c r="H4" s="259"/>
      <c r="I4" s="260" t="s">
        <v>2612</v>
      </c>
      <c r="J4" s="261"/>
      <c r="K4" s="261"/>
      <c r="L4" s="262"/>
      <c r="M4" s="262"/>
      <c r="N4" s="263"/>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539"/>
      <c r="M5" s="540"/>
      <c r="N5" s="541"/>
      <c r="O5" s="542"/>
      <c r="P5" s="279"/>
      <c r="Q5" s="233"/>
      <c r="R5" s="233"/>
      <c r="S5" s="233"/>
      <c r="T5" s="233"/>
      <c r="U5" s="233"/>
      <c r="V5" s="233"/>
      <c r="W5" s="245"/>
      <c r="X5" s="265"/>
    </row>
    <row r="6" customFormat="false" ht="13.5" hidden="false" customHeight="false" outlineLevel="0" collapsed="false">
      <c r="A6" s="266" t="s">
        <v>2618</v>
      </c>
      <c r="B6" s="280"/>
      <c r="C6" s="280"/>
      <c r="D6" s="269"/>
      <c r="E6" s="269"/>
      <c r="F6" s="270"/>
      <c r="G6" s="271"/>
      <c r="H6" s="269"/>
      <c r="I6" s="281" t="s">
        <v>2621</v>
      </c>
      <c r="J6" s="282"/>
      <c r="K6" s="283"/>
      <c r="L6" s="543"/>
      <c r="M6" s="544"/>
      <c r="N6" s="545"/>
      <c r="O6" s="545"/>
      <c r="P6" s="287"/>
      <c r="Q6" s="233"/>
      <c r="R6" s="233"/>
      <c r="S6" s="233"/>
      <c r="T6" s="233"/>
      <c r="U6" s="233"/>
      <c r="V6" s="233"/>
      <c r="W6" s="245"/>
      <c r="X6" s="246"/>
    </row>
    <row r="7" customFormat="false" ht="12.75" hidden="false" customHeight="false" outlineLevel="0" collapsed="false">
      <c r="A7" s="288" t="s">
        <v>2624</v>
      </c>
      <c r="B7" s="289"/>
      <c r="C7" s="290"/>
      <c r="D7" s="291"/>
      <c r="E7" s="291"/>
      <c r="F7" s="292" t="n">
        <f aca="false">IF((OR((B7+C7=100),(B7+C7=0))),B7+C7,"ATTENTION")</f>
        <v>0</v>
      </c>
      <c r="G7" s="293"/>
      <c r="H7" s="291"/>
      <c r="I7" s="294"/>
      <c r="J7" s="295"/>
      <c r="K7" s="296"/>
      <c r="L7" s="297"/>
      <c r="M7" s="298"/>
      <c r="N7" s="299" t="s">
        <v>2625</v>
      </c>
      <c r="O7" s="300" t="s">
        <v>2626</v>
      </c>
      <c r="P7" s="301"/>
      <c r="Q7" s="233"/>
      <c r="R7" s="233"/>
      <c r="S7" s="233"/>
      <c r="T7" s="233"/>
      <c r="U7" s="233"/>
      <c r="V7" s="233"/>
      <c r="W7" s="245"/>
      <c r="X7" s="246"/>
    </row>
    <row r="8" customFormat="false" ht="12.75" hidden="false" customHeight="false" outlineLevel="0" collapsed="false">
      <c r="A8" s="302" t="s">
        <v>2627</v>
      </c>
      <c r="B8" s="302"/>
      <c r="C8" s="302"/>
      <c r="D8" s="291"/>
      <c r="E8" s="291"/>
      <c r="F8" s="303" t="s">
        <v>2628</v>
      </c>
      <c r="G8" s="304"/>
      <c r="H8" s="305"/>
      <c r="I8" s="294"/>
      <c r="J8" s="295"/>
      <c r="K8" s="296"/>
      <c r="L8" s="297"/>
      <c r="M8" s="306" t="s">
        <v>2629</v>
      </c>
      <c r="N8" s="307" t="str">
        <f aca="false">IF(ISERROR(AVERAGE(I23:I82)),"     -",AVERAGE(I23:I82))</f>
        <v>     -</v>
      </c>
      <c r="O8" s="307" t="str">
        <f aca="false">IF(ISERROR(AVERAGE(J23:J82)),"      -",AVERAGE(J23:J82))</f>
        <v>      -</v>
      </c>
      <c r="P8" s="308"/>
      <c r="Q8" s="233"/>
      <c r="R8" s="233"/>
      <c r="S8" s="233"/>
      <c r="T8" s="233"/>
      <c r="U8" s="233"/>
      <c r="V8" s="233"/>
      <c r="W8" s="245"/>
      <c r="X8" s="246"/>
    </row>
    <row r="9" customFormat="false" ht="13.5" hidden="false" customHeight="false" outlineLevel="0" collapsed="false">
      <c r="A9" s="266" t="s">
        <v>2630</v>
      </c>
      <c r="B9" s="309"/>
      <c r="C9" s="310"/>
      <c r="D9" s="311"/>
      <c r="E9" s="311"/>
      <c r="F9" s="312" t="n">
        <f aca="false">($B9*$B$7+$C9*$C$7)/100</f>
        <v>0</v>
      </c>
      <c r="G9" s="313"/>
      <c r="H9" s="314"/>
      <c r="I9" s="315"/>
      <c r="J9" s="316"/>
      <c r="K9" s="296"/>
      <c r="L9" s="317"/>
      <c r="M9" s="306" t="s">
        <v>2631</v>
      </c>
      <c r="N9" s="307" t="str">
        <f aca="false">IF(ISERROR(STDEVP(I23:I82)),"     -",STDEVP(I23:I82))</f>
        <v>     -</v>
      </c>
      <c r="O9" s="307" t="str">
        <f aca="false">IF(ISERROR(STDEVP(J23:J82)),"      -",STDEVP(J23:J82))</f>
        <v>      -</v>
      </c>
      <c r="P9" s="308"/>
      <c r="Q9" s="233"/>
      <c r="R9" s="233"/>
      <c r="S9" s="233"/>
      <c r="T9" s="233"/>
      <c r="U9" s="233"/>
      <c r="V9" s="233"/>
      <c r="W9" s="318"/>
      <c r="X9" s="319"/>
    </row>
    <row r="10" customFormat="false" ht="13.5"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2.75"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0</v>
      </c>
      <c r="O11" s="329" t="n">
        <f aca="false">MAX(J23:J82)</f>
        <v>0</v>
      </c>
      <c r="P11" s="330"/>
      <c r="Q11" s="233"/>
      <c r="R11" s="233"/>
      <c r="S11" s="233"/>
      <c r="T11" s="233"/>
      <c r="U11" s="233"/>
      <c r="V11" s="233"/>
    </row>
    <row r="12" customFormat="false" ht="12.75"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0</v>
      </c>
      <c r="L12" s="345"/>
      <c r="M12" s="346"/>
      <c r="N12" s="347" t="s">
        <v>2633</v>
      </c>
      <c r="O12" s="348"/>
      <c r="P12" s="349"/>
      <c r="Q12" s="233"/>
      <c r="R12" s="233"/>
      <c r="S12" s="233"/>
      <c r="T12" s="233"/>
      <c r="U12" s="233"/>
      <c r="V12" s="233"/>
    </row>
    <row r="13" customFormat="false" ht="12.75"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0</v>
      </c>
      <c r="L13" s="339"/>
      <c r="M13" s="350" t="s">
        <v>2642</v>
      </c>
      <c r="N13" s="351" t="n">
        <f aca="false">COUNTIF(F23:F82,"&gt;0")</f>
        <v>0</v>
      </c>
      <c r="O13" s="352"/>
      <c r="P13" s="353"/>
      <c r="Q13" s="233"/>
      <c r="R13" s="233"/>
      <c r="S13" s="233"/>
      <c r="T13" s="233"/>
      <c r="U13" s="233"/>
      <c r="V13" s="233"/>
    </row>
    <row r="14" customFormat="false" ht="12.75"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0</v>
      </c>
      <c r="L14" s="339"/>
      <c r="M14" s="354" t="s">
        <v>2645</v>
      </c>
      <c r="N14" s="355" t="n">
        <f aca="false">COUNTIF($I$23:$I$82,"&gt;-1")</f>
        <v>0</v>
      </c>
      <c r="O14" s="356"/>
      <c r="P14" s="353"/>
      <c r="Q14" s="233"/>
      <c r="R14" s="233"/>
      <c r="S14" s="233"/>
      <c r="T14" s="233"/>
      <c r="U14" s="233"/>
      <c r="V14" s="233"/>
    </row>
    <row r="15" customFormat="false" ht="12.75"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0</v>
      </c>
      <c r="L15" s="339"/>
      <c r="M15" s="360" t="s">
        <v>2648</v>
      </c>
      <c r="N15" s="361" t="n">
        <f aca="false">COUNTIF(J23:J82,"=1")</f>
        <v>0</v>
      </c>
      <c r="O15" s="362"/>
      <c r="P15" s="353"/>
      <c r="Q15" s="233"/>
      <c r="R15" s="233"/>
      <c r="S15" s="233"/>
      <c r="T15" s="233"/>
      <c r="U15" s="233"/>
      <c r="V15" s="233"/>
    </row>
    <row r="16" customFormat="false" ht="12.75"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0</v>
      </c>
      <c r="O16" s="362"/>
      <c r="P16" s="353"/>
      <c r="Q16" s="233"/>
      <c r="R16" s="233"/>
      <c r="S16" s="233"/>
      <c r="T16" s="233"/>
      <c r="U16" s="233"/>
      <c r="V16" s="233"/>
    </row>
    <row r="17" customFormat="false" ht="12.75"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0</v>
      </c>
      <c r="O17" s="362"/>
      <c r="P17" s="353"/>
      <c r="Q17" s="233"/>
      <c r="R17" s="233"/>
      <c r="S17" s="233"/>
      <c r="T17" s="233"/>
      <c r="U17" s="233"/>
      <c r="V17" s="233"/>
    </row>
    <row r="18" customFormat="false" ht="12.75"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5"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2.75" hidden="false" customHeight="false" outlineLevel="0" collapsed="false">
      <c r="A20" s="387" t="s">
        <v>2655</v>
      </c>
      <c r="B20" s="388" t="n">
        <f aca="false">SUM(B23:B82)</f>
        <v>0</v>
      </c>
      <c r="C20" s="389" t="n">
        <f aca="false">SUM(C23:C82)</f>
        <v>0</v>
      </c>
      <c r="D20" s="390"/>
      <c r="E20" s="391" t="s">
        <v>2654</v>
      </c>
      <c r="F20" s="392" t="n">
        <f aca="false">($B20*$B$7+$C20*$C$7)/100</f>
        <v>0</v>
      </c>
      <c r="G20" s="393"/>
      <c r="H20" s="394"/>
      <c r="I20" s="395"/>
      <c r="J20" s="395"/>
      <c r="K20" s="396"/>
      <c r="L20" s="270"/>
      <c r="M20" s="397"/>
      <c r="N20" s="397"/>
      <c r="O20" s="398"/>
      <c r="P20" s="399"/>
      <c r="Q20" s="400" t="s">
        <v>2656</v>
      </c>
      <c r="R20" s="233"/>
      <c r="S20" s="233"/>
      <c r="T20" s="233"/>
      <c r="U20" s="233"/>
      <c r="V20" s="233"/>
      <c r="W20" s="373"/>
    </row>
    <row r="21" customFormat="false" ht="12.75" hidden="false" customHeight="false" outlineLevel="0" collapsed="false">
      <c r="A21" s="401" t="s">
        <v>2658</v>
      </c>
      <c r="B21" s="402" t="n">
        <f aca="false">B20*B7/100</f>
        <v>0</v>
      </c>
      <c r="C21" s="402" t="n">
        <f aca="false">C20*C7/100</f>
        <v>0</v>
      </c>
      <c r="D21" s="334" t="str">
        <f aca="false">IF(F21=0,"",IF((ABS(F21-F19))&gt;(0.2*F21),CONCATENATE(" rec. par taxa (",F21," %) supérieur à 20 % !"),""))</f>
        <v/>
      </c>
      <c r="E21" s="403" t="str">
        <f aca="false">IF(F21=0,"",IF((ABS(F21-F19))&gt;(0.2*F21),CONCATENATE("ATTENTION : écart entre rec. par grp (",F19," %) ","et",""),""))</f>
        <v/>
      </c>
      <c r="F21" s="404" t="n">
        <f aca="false">B21+C21</f>
        <v>0</v>
      </c>
      <c r="G21" s="405"/>
      <c r="H21" s="334"/>
      <c r="I21" s="406"/>
      <c r="J21" s="406"/>
      <c r="K21" s="407"/>
      <c r="L21" s="407"/>
      <c r="M21" s="408"/>
      <c r="N21" s="408"/>
      <c r="O21" s="409"/>
      <c r="P21" s="410"/>
      <c r="Q21" s="411" t="s">
        <v>2659</v>
      </c>
      <c r="R21" s="233"/>
      <c r="S21" s="233"/>
      <c r="T21" s="233"/>
      <c r="U21" s="233"/>
      <c r="V21" s="233"/>
      <c r="W21" s="373"/>
    </row>
    <row r="22" customFormat="false" ht="12.75"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2.75" hidden="false" customHeight="false" outlineLevel="0" collapsed="false">
      <c r="A23" s="427"/>
      <c r="B23" s="428"/>
      <c r="C23" s="429"/>
      <c r="D23" s="430" t="str">
        <f aca="false">IF(ISERROR(VLOOKUP($A23,'liste reference'!$A$7:$D$904,2,0)),IF(ISERROR(VLOOKUP($A23,'liste reference'!$B$7:$D$904,1,0)),"",VLOOKUP($A23,'liste reference'!$B$7:$D$904,1,0)),VLOOKUP($A23,'liste reference'!$A$7:$D$904,2,0))</f>
        <v/>
      </c>
      <c r="E23" s="430" t="n">
        <f aca="false">IF(D23="",0,VLOOKUP(D23,D$22:D22,1,0))</f>
        <v>0</v>
      </c>
      <c r="F23" s="431" t="n">
        <f aca="false">($B23*$B$7+$C23*$C$7)/100</f>
        <v>0</v>
      </c>
      <c r="G23" s="432" t="str">
        <f aca="false">IF(A23="","",IF(ISERROR(VLOOKUP($A23,'liste reference'!$A$7:$P$904,13,0)),IF(ISERROR(VLOOKUP($A23,'liste reference'!$B$7:$P$904,12,0)),"    -",VLOOKUP($A23,'liste reference'!$B$7:$P$904,12,0)),VLOOKUP($A23,'liste reference'!$A$7:$P$904,13,0)))</f>
        <v/>
      </c>
      <c r="H23" s="433" t="str">
        <f aca="false">IF(A23="","x",IF(ISERROR(VLOOKUP($A23,'liste reference'!$A$8:$P$904,14,0)),IF(ISERROR(VLOOKUP($A23,'liste reference'!$B$8:$P$904,13,0)),"x",VLOOKUP($A23,'liste reference'!$B$8:$P$904,13,0)),VLOOKUP($A23,'liste reference'!$A$8:$P$904,14,0)))</f>
        <v>x</v>
      </c>
      <c r="I23" s="434" t="str">
        <f aca="false">IF(ISNUMBER(H23),IF(ISERROR(VLOOKUP($A23,'liste reference'!$A$7:$P$904,3,0)),IF(ISERROR(VLOOKUP($A23,'liste reference'!$B$7:$P$904,2,0)),"",VLOOKUP($A23,'liste reference'!$B$7:$P$904,2,0)),VLOOKUP($A23,'liste reference'!$A$7:$P$904,3,0)),"")</f>
        <v/>
      </c>
      <c r="J23" s="434" t="str">
        <f aca="false">IF(ISNUMBER(H23),IF(ISERROR(VLOOKUP($A23,'liste reference'!$A$7:$P$904,4,0)),IF(ISERROR(VLOOKUP($A23,'liste reference'!$B$7:$P$904,3,0)),"",VLOOKUP($A23,'liste reference'!$B$7:$P$904,3,0)),VLOOKUP($A23,'liste reference'!$A$7:$P$904,4,0)),"")</f>
        <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36"/>
      <c r="M23" s="436"/>
      <c r="N23" s="436"/>
      <c r="O23" s="437"/>
      <c r="P23" s="438" t="str">
        <f aca="false">IF($A23="NEWCOD",IF($AC23="","No",$AC23),IF(ISTEXT($E23),"DEJA SAISI !",IF($A23="","",IF(ISERROR(VLOOKUP($A23,'liste reference'!A:S,19,FALSE())),IF(ISERROR(VLOOKUP($A23,'liste reference'!B:S,19,FALSE())),"",VLOOKUP($A23,'liste reference'!B:S,19,FALSE())),VLOOKUP($A23,'liste reference'!A:S,19,FALSE())))))</f>
        <v/>
      </c>
      <c r="Q23" s="439" t="str">
        <f aca="false">IF(ISTEXT(H23),"",(B23*$B$7/100)+(C23*$C$7/100))</f>
        <v/>
      </c>
      <c r="R23" s="440" t="str">
        <f aca="false">IF(OR(ISTEXT(H23),Q23=0),"",IF(Q23&lt;0.1,1,IF(Q23&lt;1,2,IF(Q23&lt;10,3,IF(Q23&lt;50,4,IF(Q23&gt;=50,5,""))))))</f>
        <v/>
      </c>
      <c r="S23" s="440" t="n">
        <f aca="false">IF(ISERROR(R23*I23),0,R23*I23)</f>
        <v>0</v>
      </c>
      <c r="T23" s="440" t="n">
        <f aca="false">IF(ISERROR(R23*I23*J23),0,R23*I23*J23)</f>
        <v>0</v>
      </c>
      <c r="U23" s="440" t="n">
        <f aca="false">IF(ISERROR(R23*J23),0,R23*J23)</f>
        <v>0</v>
      </c>
      <c r="V23" s="441" t="str">
        <f aca="false">IF(AND(A23="",F23=0),"",IF(F23=0,"Il manque le(s) % de rec. !",""))</f>
        <v/>
      </c>
      <c r="W23" s="442"/>
      <c r="Y23" s="443" t="str">
        <f aca="false">IF(A23="new.cod","NEWCOD",IF(AND((Z23=""),ISTEXT(A23)),A23,IF(Z23="","",INDEX('liste reference'!$A$8:$A$904,Z23))))</f>
        <v/>
      </c>
      <c r="Z23" s="233" t="str">
        <f aca="false">IF(ISERROR(MATCH(A23,'liste reference'!$A$8:$A$904,0)),IF(ISERROR(MATCH(A23,'liste reference'!$B$8:$B$904,0)),"",(MATCH(A23,'liste reference'!$B$8:$B$904,0))),(MATCH(A23,'liste reference'!$A$8:$A$904,0)))</f>
        <v/>
      </c>
      <c r="AA23" s="444"/>
      <c r="AB23" s="445"/>
      <c r="AC23" s="445"/>
      <c r="BB23" s="233" t="str">
        <f aca="false">IF(A23="","",1)</f>
        <v/>
      </c>
    </row>
    <row r="24" customFormat="false" ht="12.75" hidden="false" customHeight="false" outlineLevel="0" collapsed="false">
      <c r="A24" s="446"/>
      <c r="B24" s="447"/>
      <c r="C24" s="448"/>
      <c r="D24" s="430" t="str">
        <f aca="false">IF(ISERROR(VLOOKUP($A24,'liste reference'!$A$7:$D$904,2,0)),IF(ISERROR(VLOOKUP($A24,'liste reference'!$B$7:$D$904,1,0)),"",VLOOKUP($A24,'liste reference'!$B$7:$D$904,1,0)),VLOOKUP($A24,'liste reference'!$A$7:$D$904,2,0))</f>
        <v/>
      </c>
      <c r="E24" s="449" t="n">
        <f aca="false">IF(D24="",0,VLOOKUP(D24,D$22:D23,1,0))</f>
        <v>0</v>
      </c>
      <c r="F24" s="450" t="n">
        <f aca="false">($B24*$B$7+$C24*$C$7)/100</f>
        <v>0</v>
      </c>
      <c r="G24" s="432" t="str">
        <f aca="false">IF(A24="","",IF(ISERROR(VLOOKUP($A24,'liste reference'!$A$7:$P$904,13,0)),IF(ISERROR(VLOOKUP($A24,'liste reference'!$B$7:$P$904,12,0)),"    -",VLOOKUP($A24,'liste reference'!$B$7:$P$904,12,0)),VLOOKUP($A24,'liste reference'!$A$7:$P$904,13,0)))</f>
        <v/>
      </c>
      <c r="H24" s="433" t="str">
        <f aca="false">IF(A24="","x",IF(ISERROR(VLOOKUP($A24,'liste reference'!$A$8:$P$904,14,0)),IF(ISERROR(VLOOKUP($A24,'liste reference'!$B$8:$P$904,13,0)),"x",VLOOKUP($A24,'liste reference'!$B$8:$P$904,13,0)),VLOOKUP($A24,'liste reference'!$A$8:$P$904,14,0)))</f>
        <v>x</v>
      </c>
      <c r="I24" s="434" t="str">
        <f aca="false">IF(ISNUMBER(H24),IF(ISERROR(VLOOKUP($A24,'liste reference'!$A$7:$P$904,3,0)),IF(ISERROR(VLOOKUP($A24,'liste reference'!$B$7:$P$904,2,0)),"",VLOOKUP($A24,'liste reference'!$B$7:$P$904,2,0)),VLOOKUP($A24,'liste reference'!$A$7:$P$904,3,0)),"")</f>
        <v/>
      </c>
      <c r="J24" s="434" t="str">
        <f aca="false">IF(ISNUMBER(H24),IF(ISERROR(VLOOKUP($A24,'liste reference'!$A$7:$P$904,4,0)),IF(ISERROR(VLOOKUP($A24,'liste reference'!$B$7:$P$904,3,0)),"",VLOOKUP($A24,'liste reference'!$B$7:$P$904,3,0)),VLOOKUP($A24,'liste reference'!$A$7:$P$904,4,0)),"")</f>
        <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51"/>
      <c r="M24" s="451"/>
      <c r="N24" s="451"/>
      <c r="O24" s="437"/>
      <c r="P24" s="438" t="str">
        <f aca="false">IF($A24="NEWCOD",IF($AC24="","No",$AC24),IF(ISTEXT($E24),"DEJA SAISI !",IF($A24="","",IF(ISERROR(VLOOKUP($A24,'liste reference'!A:S,19,FALSE())),IF(ISERROR(VLOOKUP($A24,'liste reference'!B:S,19,FALSE())),"",VLOOKUP($A24,'liste reference'!B:S,19,FALSE())),VLOOKUP($A24,'liste reference'!A:S,19,FALSE())))))</f>
        <v/>
      </c>
      <c r="Q24" s="439" t="str">
        <f aca="false">IF(ISTEXT(H24),"",(B24*$B$7/100)+(C24*$C$7/100))</f>
        <v/>
      </c>
      <c r="R24" s="440" t="str">
        <f aca="false">IF(OR(ISTEXT(H24),Q24=0),"",IF(Q24&lt;0.1,1,IF(Q24&lt;1,2,IF(Q24&lt;10,3,IF(Q24&lt;50,4,IF(Q24&gt;=50,5,""))))))</f>
        <v/>
      </c>
      <c r="S24" s="440" t="n">
        <f aca="false">IF(ISERROR(R24*I24),0,R24*I24)</f>
        <v>0</v>
      </c>
      <c r="T24" s="440" t="n">
        <f aca="false">IF(ISERROR(R24*I24*J24),0,R24*I24*J24)</f>
        <v>0</v>
      </c>
      <c r="U24" s="452" t="n">
        <f aca="false">IF(ISERROR(R24*J24),0,R24*J24)</f>
        <v>0</v>
      </c>
      <c r="V24" s="441" t="str">
        <f aca="false">IF(AND(A24="",F24=0),"",IF(F24=0,"Il manque le(s) % de rec. !",""))</f>
        <v/>
      </c>
      <c r="W24" s="442"/>
      <c r="Y24" s="443" t="str">
        <f aca="false">IF(A24="new.cod","NEWCOD",IF(AND((Z24=""),ISTEXT(A24)),A24,IF(Z24="","",INDEX('liste reference'!$A$8:$A$904,Z24))))</f>
        <v/>
      </c>
      <c r="Z24" s="233" t="str">
        <f aca="false">IF(ISERROR(MATCH(A24,'liste reference'!$A$8:$A$904,0)),IF(ISERROR(MATCH(A24,'liste reference'!$B$8:$B$904,0)),"",(MATCH(A24,'liste reference'!$B$8:$B$904,0))),(MATCH(A24,'liste reference'!$A$8:$A$904,0)))</f>
        <v/>
      </c>
      <c r="AA24" s="444"/>
      <c r="AB24" s="445"/>
      <c r="AC24" s="445"/>
      <c r="BB24" s="233" t="str">
        <f aca="false">IF(A24="","",1)</f>
        <v/>
      </c>
    </row>
    <row r="25" customFormat="false" ht="12.75" hidden="false" customHeight="false" outlineLevel="0" collapsed="false">
      <c r="A25" s="446"/>
      <c r="B25" s="447"/>
      <c r="C25" s="448"/>
      <c r="D25" s="430" t="str">
        <f aca="false">IF(ISERROR(VLOOKUP($A25,'liste reference'!$A$7:$D$904,2,0)),IF(ISERROR(VLOOKUP($A25,'liste reference'!$B$7:$D$904,1,0)),"",VLOOKUP($A25,'liste reference'!$B$7:$D$904,1,0)),VLOOKUP($A25,'liste reference'!$A$7:$D$904,2,0))</f>
        <v/>
      </c>
      <c r="E25" s="449" t="n">
        <f aca="false">IF(D25="",0,VLOOKUP(D25,D$22:D24,1,0))</f>
        <v>0</v>
      </c>
      <c r="F25" s="450" t="n">
        <f aca="false">($B25*$B$7+$C25*$C$7)/100</f>
        <v>0</v>
      </c>
      <c r="G25" s="432" t="str">
        <f aca="false">IF(A25="","",IF(ISERROR(VLOOKUP($A25,'liste reference'!$A$7:$P$904,13,0)),IF(ISERROR(VLOOKUP($A25,'liste reference'!$B$7:$P$904,12,0)),"    -",VLOOKUP($A25,'liste reference'!$B$7:$P$904,12,0)),VLOOKUP($A25,'liste reference'!$A$7:$P$904,13,0)))</f>
        <v/>
      </c>
      <c r="H25" s="433" t="str">
        <f aca="false">IF(A25="","x",IF(ISERROR(VLOOKUP($A25,'liste reference'!$A$8:$P$904,14,0)),IF(ISERROR(VLOOKUP($A25,'liste reference'!$B$8:$P$904,13,0)),"x",VLOOKUP($A25,'liste reference'!$B$8:$P$904,13,0)),VLOOKUP($A25,'liste reference'!$A$8:$P$904,14,0)))</f>
        <v>x</v>
      </c>
      <c r="I25" s="434" t="str">
        <f aca="false">IF(ISNUMBER(H25),IF(ISERROR(VLOOKUP($A25,'liste reference'!$A$7:$P$904,3,0)),IF(ISERROR(VLOOKUP($A25,'liste reference'!$B$7:$P$904,2,0)),"",VLOOKUP($A25,'liste reference'!$B$7:$P$904,2,0)),VLOOKUP($A25,'liste reference'!$A$7:$P$904,3,0)),"")</f>
        <v/>
      </c>
      <c r="J25" s="434" t="str">
        <f aca="false">IF(ISNUMBER(H25),IF(ISERROR(VLOOKUP($A25,'liste reference'!$A$7:$P$904,4,0)),IF(ISERROR(VLOOKUP($A25,'liste reference'!$B$7:$P$904,3,0)),"",VLOOKUP($A25,'liste reference'!$B$7:$P$904,3,0)),VLOOKUP($A25,'liste reference'!$A$7:$P$904,4,0)),"")</f>
        <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51"/>
      <c r="M25" s="451"/>
      <c r="N25" s="451"/>
      <c r="O25" s="437"/>
      <c r="P25" s="438" t="str">
        <f aca="false">IF($A25="NEWCOD",IF($AC25="","No",$AC25),IF(ISTEXT($E25),"DEJA SAISI !",IF($A25="","",IF(ISERROR(VLOOKUP($A25,'liste reference'!A:S,19,FALSE())),IF(ISERROR(VLOOKUP($A25,'liste reference'!B:S,19,FALSE())),"",VLOOKUP($A25,'liste reference'!B:S,19,FALSE())),VLOOKUP($A25,'liste reference'!A:S,19,FALSE())))))</f>
        <v/>
      </c>
      <c r="Q25" s="439" t="str">
        <f aca="false">IF(ISTEXT(H25),"",(B25*$B$7/100)+(C25*$C$7/100))</f>
        <v/>
      </c>
      <c r="R25" s="440" t="str">
        <f aca="false">IF(OR(ISTEXT(H25),Q25=0),"",IF(Q25&lt;0.1,1,IF(Q25&lt;1,2,IF(Q25&lt;10,3,IF(Q25&lt;50,4,IF(Q25&gt;=50,5,""))))))</f>
        <v/>
      </c>
      <c r="S25" s="440" t="n">
        <f aca="false">IF(ISERROR(R25*I25),0,R25*I25)</f>
        <v>0</v>
      </c>
      <c r="T25" s="440" t="n">
        <f aca="false">IF(ISERROR(R25*I25*J25),0,R25*I25*J25)</f>
        <v>0</v>
      </c>
      <c r="U25" s="452" t="n">
        <f aca="false">IF(ISERROR(R25*J25),0,R25*J25)</f>
        <v>0</v>
      </c>
      <c r="V25" s="441" t="str">
        <f aca="false">IF(AND(A25="",F25=0),"",IF(F25=0,"Il manque le(s) % de rec. !",""))</f>
        <v/>
      </c>
      <c r="W25" s="442"/>
      <c r="Y25" s="443" t="str">
        <f aca="false">IF(A25="new.cod","NEWCOD",IF(AND((Z25=""),ISTEXT(A25)),A25,IF(Z25="","",INDEX('liste reference'!$A$8:$A$904,Z25))))</f>
        <v/>
      </c>
      <c r="Z25" s="233" t="str">
        <f aca="false">IF(ISERROR(MATCH(A25,'liste reference'!$A$8:$A$904,0)),IF(ISERROR(MATCH(A25,'liste reference'!$B$8:$B$904,0)),"",(MATCH(A25,'liste reference'!$B$8:$B$904,0))),(MATCH(A25,'liste reference'!$A$8:$A$904,0)))</f>
        <v/>
      </c>
      <c r="AA25" s="444"/>
      <c r="AB25" s="445"/>
      <c r="AC25" s="445"/>
      <c r="BB25" s="233" t="str">
        <f aca="false">IF(A25="","",1)</f>
        <v/>
      </c>
    </row>
    <row r="26" customFormat="false" ht="12.75" hidden="false" customHeight="false" outlineLevel="0" collapsed="false">
      <c r="A26" s="446"/>
      <c r="B26" s="447"/>
      <c r="C26" s="448"/>
      <c r="D26" s="430" t="str">
        <f aca="false">IF(ISERROR(VLOOKUP($A26,'liste reference'!$A$7:$D$904,2,0)),IF(ISERROR(VLOOKUP($A26,'liste reference'!$B$7:$D$904,1,0)),"",VLOOKUP($A26,'liste reference'!$B$7:$D$904,1,0)),VLOOKUP($A26,'liste reference'!$A$7:$D$904,2,0))</f>
        <v/>
      </c>
      <c r="E26" s="449" t="n">
        <f aca="false">IF(D26="",0,VLOOKUP(D26,D$22:D25,1,0))</f>
        <v>0</v>
      </c>
      <c r="F26" s="450" t="n">
        <f aca="false">($B26*$B$7+$C26*$C$7)/100</f>
        <v>0</v>
      </c>
      <c r="G26" s="432" t="str">
        <f aca="false">IF(A26="","",IF(ISERROR(VLOOKUP($A26,'liste reference'!$A$7:$P$904,13,0)),IF(ISERROR(VLOOKUP($A26,'liste reference'!$B$7:$P$904,12,0)),"    -",VLOOKUP($A26,'liste reference'!$B$7:$P$904,12,0)),VLOOKUP($A26,'liste reference'!$A$7:$P$904,13,0)))</f>
        <v/>
      </c>
      <c r="H26" s="433" t="str">
        <f aca="false">IF(A26="","x",IF(ISERROR(VLOOKUP($A26,'liste reference'!$A$8:$P$904,14,0)),IF(ISERROR(VLOOKUP($A26,'liste reference'!$B$8:$P$904,13,0)),"x",VLOOKUP($A26,'liste reference'!$B$8:$P$904,13,0)),VLOOKUP($A26,'liste reference'!$A$8:$P$904,14,0)))</f>
        <v>x</v>
      </c>
      <c r="I26" s="434" t="str">
        <f aca="false">IF(ISNUMBER(H26),IF(ISERROR(VLOOKUP($A26,'liste reference'!$A$7:$P$904,3,0)),IF(ISERROR(VLOOKUP($A26,'liste reference'!$B$7:$P$904,2,0)),"",VLOOKUP($A26,'liste reference'!$B$7:$P$904,2,0)),VLOOKUP($A26,'liste reference'!$A$7:$P$904,3,0)),"")</f>
        <v/>
      </c>
      <c r="J26" s="434" t="str">
        <f aca="false">IF(ISNUMBER(H26),IF(ISERROR(VLOOKUP($A26,'liste reference'!$A$7:$P$904,4,0)),IF(ISERROR(VLOOKUP($A26,'liste reference'!$B$7:$P$904,3,0)),"",VLOOKUP($A26,'liste reference'!$B$7:$P$904,3,0)),VLOOKUP($A26,'liste reference'!$A$7:$P$904,4,0)),"")</f>
        <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51"/>
      <c r="M26" s="451"/>
      <c r="N26" s="451"/>
      <c r="O26" s="437"/>
      <c r="P26" s="438" t="str">
        <f aca="false">IF($A26="NEWCOD",IF($AC26="","No",$AC26),IF(ISTEXT($E26),"DEJA SAISI !",IF($A26="","",IF(ISERROR(VLOOKUP($A26,'liste reference'!A:S,19,FALSE())),IF(ISERROR(VLOOKUP($A26,'liste reference'!B:S,19,FALSE())),"",VLOOKUP($A26,'liste reference'!B:S,19,FALSE())),VLOOKUP($A26,'liste reference'!A:S,19,FALSE())))))</f>
        <v/>
      </c>
      <c r="Q26" s="439" t="str">
        <f aca="false">IF(ISTEXT(H26),"",(B26*$B$7/100)+(C26*$C$7/100))</f>
        <v/>
      </c>
      <c r="R26" s="440" t="str">
        <f aca="false">IF(OR(ISTEXT(H26),Q26=0),"",IF(Q26&lt;0.1,1,IF(Q26&lt;1,2,IF(Q26&lt;10,3,IF(Q26&lt;50,4,IF(Q26&gt;=50,5,""))))))</f>
        <v/>
      </c>
      <c r="S26" s="440" t="n">
        <f aca="false">IF(ISERROR(R26*I26),0,R26*I26)</f>
        <v>0</v>
      </c>
      <c r="T26" s="440" t="n">
        <f aca="false">IF(ISERROR(R26*I26*J26),0,R26*I26*J26)</f>
        <v>0</v>
      </c>
      <c r="U26" s="452" t="n">
        <f aca="false">IF(ISERROR(R26*J26),0,R26*J26)</f>
        <v>0</v>
      </c>
      <c r="V26" s="441" t="str">
        <f aca="false">IF(AND(A26="",F26=0),"",IF(F26=0,"Il manque le(s) % de rec. !",""))</f>
        <v/>
      </c>
      <c r="W26" s="442"/>
      <c r="Y26" s="443" t="str">
        <f aca="false">IF(A26="new.cod","NEWCOD",IF(AND((Z26=""),ISTEXT(A26)),A26,IF(Z26="","",INDEX('liste reference'!$A$8:$A$904,Z26))))</f>
        <v/>
      </c>
      <c r="Z26" s="233" t="str">
        <f aca="false">IF(ISERROR(MATCH(A26,'liste reference'!$A$8:$A$904,0)),IF(ISERROR(MATCH(A26,'liste reference'!$B$8:$B$904,0)),"",(MATCH(A26,'liste reference'!$B$8:$B$904,0))),(MATCH(A26,'liste reference'!$A$8:$A$904,0)))</f>
        <v/>
      </c>
      <c r="AA26" s="444"/>
      <c r="AB26" s="445"/>
      <c r="AC26" s="445"/>
      <c r="BB26" s="233" t="str">
        <f aca="false">IF(A26="","",1)</f>
        <v/>
      </c>
    </row>
    <row r="27" customFormat="false" ht="12.75" hidden="false" customHeight="false" outlineLevel="0" collapsed="false">
      <c r="A27" s="446"/>
      <c r="B27" s="447"/>
      <c r="C27" s="448"/>
      <c r="D27" s="430" t="str">
        <f aca="false">IF(ISERROR(VLOOKUP($A27,'liste reference'!$A$7:$D$904,2,0)),IF(ISERROR(VLOOKUP($A27,'liste reference'!$B$7:$D$904,1,0)),"",VLOOKUP($A27,'liste reference'!$B$7:$D$904,1,0)),VLOOKUP($A27,'liste reference'!$A$7:$D$904,2,0))</f>
        <v/>
      </c>
      <c r="E27" s="449" t="n">
        <f aca="false">IF(D27="",0,VLOOKUP(D27,D$22:D26,1,0))</f>
        <v>0</v>
      </c>
      <c r="F27" s="450" t="n">
        <f aca="false">($B27*$B$7+$C27*$C$7)/100</f>
        <v>0</v>
      </c>
      <c r="G27" s="432" t="str">
        <f aca="false">IF(A27="","",IF(ISERROR(VLOOKUP($A27,'liste reference'!$A$7:$P$904,13,0)),IF(ISERROR(VLOOKUP($A27,'liste reference'!$B$7:$P$904,12,0)),"    -",VLOOKUP($A27,'liste reference'!$B$7:$P$904,12,0)),VLOOKUP($A27,'liste reference'!$A$7:$P$904,13,0)))</f>
        <v/>
      </c>
      <c r="H27" s="433" t="str">
        <f aca="false">IF(A27="","x",IF(ISERROR(VLOOKUP($A27,'liste reference'!$A$8:$P$904,14,0)),IF(ISERROR(VLOOKUP($A27,'liste reference'!$B$8:$P$904,13,0)),"x",VLOOKUP($A27,'liste reference'!$B$8:$P$904,13,0)),VLOOKUP($A27,'liste reference'!$A$8:$P$904,14,0)))</f>
        <v>x</v>
      </c>
      <c r="I27" s="434" t="str">
        <f aca="false">IF(ISNUMBER(H27),IF(ISERROR(VLOOKUP($A27,'liste reference'!$A$7:$P$904,3,0)),IF(ISERROR(VLOOKUP($A27,'liste reference'!$B$7:$P$904,2,0)),"",VLOOKUP($A27,'liste reference'!$B$7:$P$904,2,0)),VLOOKUP($A27,'liste reference'!$A$7:$P$904,3,0)),"")</f>
        <v/>
      </c>
      <c r="J27" s="434" t="str">
        <f aca="false">IF(ISNUMBER(H27),IF(ISERROR(VLOOKUP($A27,'liste reference'!$A$7:$P$904,4,0)),IF(ISERROR(VLOOKUP($A27,'liste reference'!$B$7:$P$904,3,0)),"",VLOOKUP($A27,'liste reference'!$B$7:$P$904,3,0)),VLOOKUP($A27,'liste reference'!$A$7:$P$904,4,0)),"")</f>
        <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51"/>
      <c r="M27" s="451"/>
      <c r="N27" s="451"/>
      <c r="O27" s="437"/>
      <c r="P27" s="438" t="str">
        <f aca="false">IF($A27="NEWCOD",IF($AC27="","No",$AC27),IF(ISTEXT($E27),"DEJA SAISI !",IF($A27="","",IF(ISERROR(VLOOKUP($A27,'liste reference'!A:S,19,FALSE())),IF(ISERROR(VLOOKUP($A27,'liste reference'!B:S,19,FALSE())),"",VLOOKUP($A27,'liste reference'!B:S,19,FALSE())),VLOOKUP($A27,'liste reference'!A:S,19,FALSE())))))</f>
        <v/>
      </c>
      <c r="Q27" s="439" t="str">
        <f aca="false">IF(ISTEXT(H27),"",(B27*$B$7/100)+(C27*$C$7/100))</f>
        <v/>
      </c>
      <c r="R27" s="440" t="str">
        <f aca="false">IF(OR(ISTEXT(H27),Q27=0),"",IF(Q27&lt;0.1,1,IF(Q27&lt;1,2,IF(Q27&lt;10,3,IF(Q27&lt;50,4,IF(Q27&gt;=50,5,""))))))</f>
        <v/>
      </c>
      <c r="S27" s="440" t="n">
        <f aca="false">IF(ISERROR(R27*I27),0,R27*I27)</f>
        <v>0</v>
      </c>
      <c r="T27" s="440" t="n">
        <f aca="false">IF(ISERROR(R27*I27*J27),0,R27*I27*J27)</f>
        <v>0</v>
      </c>
      <c r="U27" s="452" t="n">
        <f aca="false">IF(ISERROR(R27*J27),0,R27*J27)</f>
        <v>0</v>
      </c>
      <c r="V27" s="441" t="str">
        <f aca="false">IF(AND(A27="",F27=0),"",IF(F27=0,"Il manque le(s) % de rec. !",""))</f>
        <v/>
      </c>
      <c r="W27" s="453"/>
      <c r="Y27" s="443" t="str">
        <f aca="false">IF(A27="new.cod","NEWCOD",IF(AND((Z27=""),ISTEXT(A27)),A27,IF(Z27="","",INDEX('liste reference'!$A$8:$A$904,Z27))))</f>
        <v/>
      </c>
      <c r="Z27" s="233" t="str">
        <f aca="false">IF(ISERROR(MATCH(A27,'liste reference'!$A$8:$A$904,0)),IF(ISERROR(MATCH(A27,'liste reference'!$B$8:$B$904,0)),"",(MATCH(A27,'liste reference'!$B$8:$B$904,0))),(MATCH(A27,'liste reference'!$A$8:$A$904,0)))</f>
        <v/>
      </c>
      <c r="AA27" s="444"/>
      <c r="AB27" s="445"/>
      <c r="AC27" s="445"/>
      <c r="BB27" s="233" t="str">
        <f aca="false">IF(A27="","",1)</f>
        <v/>
      </c>
    </row>
    <row r="28" customFormat="false" ht="12.75" hidden="false" customHeight="false" outlineLevel="0" collapsed="false">
      <c r="A28" s="446"/>
      <c r="B28" s="447"/>
      <c r="C28" s="448"/>
      <c r="D28" s="430" t="str">
        <f aca="false">IF(ISERROR(VLOOKUP($A28,'liste reference'!$A$7:$D$904,2,0)),IF(ISERROR(VLOOKUP($A28,'liste reference'!$B$7:$D$904,1,0)),"",VLOOKUP($A28,'liste reference'!$B$7:$D$904,1,0)),VLOOKUP($A28,'liste reference'!$A$7:$D$904,2,0))</f>
        <v/>
      </c>
      <c r="E28" s="449" t="n">
        <f aca="false">IF(D28="",0,VLOOKUP(D28,D$22:D27,1,0))</f>
        <v>0</v>
      </c>
      <c r="F28" s="450" t="n">
        <f aca="false">($B28*$B$7+$C28*$C$7)/100</f>
        <v>0</v>
      </c>
      <c r="G28" s="432" t="str">
        <f aca="false">IF(A28="","",IF(ISERROR(VLOOKUP($A28,'liste reference'!$A$7:$P$904,13,0)),IF(ISERROR(VLOOKUP($A28,'liste reference'!$B$7:$P$904,12,0)),"    -",VLOOKUP($A28,'liste reference'!$B$7:$P$904,12,0)),VLOOKUP($A28,'liste reference'!$A$7:$P$904,13,0)))</f>
        <v/>
      </c>
      <c r="H28" s="433" t="str">
        <f aca="false">IF(A28="","x",IF(ISERROR(VLOOKUP($A28,'liste reference'!$A$8:$P$904,14,0)),IF(ISERROR(VLOOKUP($A28,'liste reference'!$B$8:$P$904,13,0)),"x",VLOOKUP($A28,'liste reference'!$B$8:$P$904,13,0)),VLOOKUP($A28,'liste reference'!$A$8:$P$904,14,0)))</f>
        <v>x</v>
      </c>
      <c r="I28" s="434" t="str">
        <f aca="false">IF(ISNUMBER(H28),IF(ISERROR(VLOOKUP($A28,'liste reference'!$A$7:$P$904,3,0)),IF(ISERROR(VLOOKUP($A28,'liste reference'!$B$7:$P$904,2,0)),"",VLOOKUP($A28,'liste reference'!$B$7:$P$904,2,0)),VLOOKUP($A28,'liste reference'!$A$7:$P$904,3,0)),"")</f>
        <v/>
      </c>
      <c r="J28" s="434" t="str">
        <f aca="false">IF(ISNUMBER(H28),IF(ISERROR(VLOOKUP($A28,'liste reference'!$A$7:$P$904,4,0)),IF(ISERROR(VLOOKUP($A28,'liste reference'!$B$7:$P$904,3,0)),"",VLOOKUP($A28,'liste reference'!$B$7:$P$904,3,0)),VLOOKUP($A28,'liste reference'!$A$7:$P$904,4,0)),"")</f>
        <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51"/>
      <c r="M28" s="451"/>
      <c r="N28" s="451"/>
      <c r="O28" s="437"/>
      <c r="P28" s="438" t="str">
        <f aca="false">IF($A28="NEWCOD",IF($AC28="","No",$AC28),IF(ISTEXT($E28),"DEJA SAISI !",IF($A28="","",IF(ISERROR(VLOOKUP($A28,'liste reference'!A:S,19,FALSE())),IF(ISERROR(VLOOKUP($A28,'liste reference'!B:S,19,FALSE())),"",VLOOKUP($A28,'liste reference'!B:S,19,FALSE())),VLOOKUP($A28,'liste reference'!A:S,19,FALSE())))))</f>
        <v/>
      </c>
      <c r="Q28" s="439" t="str">
        <f aca="false">IF(ISTEXT(H28),"",(B28*$B$7/100)+(C28*$C$7/100))</f>
        <v/>
      </c>
      <c r="R28" s="440" t="str">
        <f aca="false">IF(OR(ISTEXT(H28),Q28=0),"",IF(Q28&lt;0.1,1,IF(Q28&lt;1,2,IF(Q28&lt;10,3,IF(Q28&lt;50,4,IF(Q28&gt;=50,5,""))))))</f>
        <v/>
      </c>
      <c r="S28" s="440" t="n">
        <f aca="false">IF(ISERROR(R28*I28),0,R28*I28)</f>
        <v>0</v>
      </c>
      <c r="T28" s="440" t="n">
        <f aca="false">IF(ISERROR(R28*I28*J28),0,R28*I28*J28)</f>
        <v>0</v>
      </c>
      <c r="U28" s="452" t="n">
        <f aca="false">IF(ISERROR(R28*J28),0,R28*J28)</f>
        <v>0</v>
      </c>
      <c r="V28" s="441" t="str">
        <f aca="false">IF(AND(A28="",F28=0),"",IF(F28=0,"Il manque le(s) % de rec. !",""))</f>
        <v/>
      </c>
      <c r="W28" s="442"/>
      <c r="Y28" s="443" t="str">
        <f aca="false">IF(A28="new.cod","NEWCOD",IF(AND((Z28=""),ISTEXT(A28)),A28,IF(Z28="","",INDEX('liste reference'!$A$8:$A$904,Z28))))</f>
        <v/>
      </c>
      <c r="Z28" s="233" t="str">
        <f aca="false">IF(ISERROR(MATCH(A28,'liste reference'!$A$8:$A$904,0)),IF(ISERROR(MATCH(A28,'liste reference'!$B$8:$B$904,0)),"",(MATCH(A28,'liste reference'!$B$8:$B$904,0))),(MATCH(A28,'liste reference'!$A$8:$A$904,0)))</f>
        <v/>
      </c>
      <c r="AA28" s="444"/>
      <c r="AB28" s="445"/>
      <c r="AC28" s="445"/>
      <c r="BB28" s="233" t="str">
        <f aca="false">IF(A28="","",1)</f>
        <v/>
      </c>
    </row>
    <row r="29" customFormat="false" ht="12.75" hidden="false" customHeight="false" outlineLevel="0" collapsed="false">
      <c r="A29" s="446"/>
      <c r="B29" s="447"/>
      <c r="C29" s="448"/>
      <c r="D29" s="430" t="str">
        <f aca="false">IF(ISERROR(VLOOKUP($A29,'liste reference'!$A$7:$D$904,2,0)),IF(ISERROR(VLOOKUP($A29,'liste reference'!$B$7:$D$904,1,0)),"",VLOOKUP($A29,'liste reference'!$B$7:$D$904,1,0)),VLOOKUP($A29,'liste reference'!$A$7:$D$904,2,0))</f>
        <v/>
      </c>
      <c r="E29" s="449" t="n">
        <f aca="false">IF(D29="",0,VLOOKUP(D29,D$22:D28,1,0))</f>
        <v>0</v>
      </c>
      <c r="F29" s="450" t="n">
        <f aca="false">($B29*$B$7+$C29*$C$7)/100</f>
        <v>0</v>
      </c>
      <c r="G29" s="432" t="str">
        <f aca="false">IF(A29="","",IF(ISERROR(VLOOKUP($A29,'liste reference'!$A$7:$P$904,13,0)),IF(ISERROR(VLOOKUP($A29,'liste reference'!$B$7:$P$904,12,0)),"    -",VLOOKUP($A29,'liste reference'!$B$7:$P$904,12,0)),VLOOKUP($A29,'liste reference'!$A$7:$P$904,13,0)))</f>
        <v/>
      </c>
      <c r="H29" s="433" t="str">
        <f aca="false">IF(A29="","x",IF(ISERROR(VLOOKUP($A29,'liste reference'!$A$8:$P$904,14,0)),IF(ISERROR(VLOOKUP($A29,'liste reference'!$B$8:$P$904,13,0)),"x",VLOOKUP($A29,'liste reference'!$B$8:$P$904,13,0)),VLOOKUP($A29,'liste reference'!$A$8:$P$904,14,0)))</f>
        <v>x</v>
      </c>
      <c r="I29" s="434" t="str">
        <f aca="false">IF(ISNUMBER(H29),IF(ISERROR(VLOOKUP($A29,'liste reference'!$A$7:$P$904,3,0)),IF(ISERROR(VLOOKUP($A29,'liste reference'!$B$7:$P$904,2,0)),"",VLOOKUP($A29,'liste reference'!$B$7:$P$904,2,0)),VLOOKUP($A29,'liste reference'!$A$7:$P$904,3,0)),"")</f>
        <v/>
      </c>
      <c r="J29" s="434" t="str">
        <f aca="false">IF(ISNUMBER(H29),IF(ISERROR(VLOOKUP($A29,'liste reference'!$A$7:$P$904,4,0)),IF(ISERROR(VLOOKUP($A29,'liste reference'!$B$7:$P$904,3,0)),"",VLOOKUP($A29,'liste reference'!$B$7:$P$904,3,0)),VLOOKUP($A29,'liste reference'!$A$7:$P$904,4,0)),"")</f>
        <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51"/>
      <c r="M29" s="451"/>
      <c r="N29" s="451"/>
      <c r="O29" s="437"/>
      <c r="P29" s="438" t="str">
        <f aca="false">IF($A29="NEWCOD",IF($AC29="","No",$AC29),IF(ISTEXT($E29),"DEJA SAISI !",IF($A29="","",IF(ISERROR(VLOOKUP($A29,'liste reference'!A:S,19,FALSE())),IF(ISERROR(VLOOKUP($A29,'liste reference'!B:S,19,FALSE())),"",VLOOKUP($A29,'liste reference'!B:S,19,FALSE())),VLOOKUP($A29,'liste reference'!A:S,19,FALSE())))))</f>
        <v/>
      </c>
      <c r="Q29" s="439" t="str">
        <f aca="false">IF(ISTEXT(H29),"",(B29*$B$7/100)+(C29*$C$7/100))</f>
        <v/>
      </c>
      <c r="R29" s="440" t="str">
        <f aca="false">IF(OR(ISTEXT(H29),Q29=0),"",IF(Q29&lt;0.1,1,IF(Q29&lt;1,2,IF(Q29&lt;10,3,IF(Q29&lt;50,4,IF(Q29&gt;=50,5,""))))))</f>
        <v/>
      </c>
      <c r="S29" s="440" t="n">
        <f aca="false">IF(ISERROR(R29*I29),0,R29*I29)</f>
        <v>0</v>
      </c>
      <c r="T29" s="440" t="n">
        <f aca="false">IF(ISERROR(R29*I29*J29),0,R29*I29*J29)</f>
        <v>0</v>
      </c>
      <c r="U29" s="452" t="n">
        <f aca="false">IF(ISERROR(R29*J29),0,R29*J29)</f>
        <v>0</v>
      </c>
      <c r="V29" s="441" t="str">
        <f aca="false">IF(AND(A29="",F29=0),"",IF(F29=0,"Il manque le(s) % de rec. !",""))</f>
        <v/>
      </c>
      <c r="W29" s="442"/>
      <c r="X29" s="442"/>
      <c r="Y29" s="443" t="str">
        <f aca="false">IF(A29="new.cod","NEWCOD",IF(AND((Z29=""),ISTEXT(A29)),A29,IF(Z29="","",INDEX('liste reference'!$A$8:$A$904,Z29))))</f>
        <v/>
      </c>
      <c r="Z29" s="233" t="str">
        <f aca="false">IF(ISERROR(MATCH(A29,'liste reference'!$A$8:$A$904,0)),IF(ISERROR(MATCH(A29,'liste reference'!$B$8:$B$904,0)),"",(MATCH(A29,'liste reference'!$B$8:$B$904,0))),(MATCH(A29,'liste reference'!$A$8:$A$904,0)))</f>
        <v/>
      </c>
      <c r="AA29" s="444"/>
      <c r="AB29" s="445"/>
      <c r="AC29" s="445"/>
      <c r="BB29" s="233" t="str">
        <f aca="false">IF(A29="","",1)</f>
        <v/>
      </c>
    </row>
    <row r="30" customFormat="false" ht="12.75" hidden="false" customHeight="false" outlineLevel="0" collapsed="false">
      <c r="A30" s="446"/>
      <c r="B30" s="447"/>
      <c r="C30" s="448"/>
      <c r="D30" s="430" t="str">
        <f aca="false">IF(ISERROR(VLOOKUP($A30,'liste reference'!$A$7:$D$904,2,0)),IF(ISERROR(VLOOKUP($A30,'liste reference'!$B$7:$D$904,1,0)),"",VLOOKUP($A30,'liste reference'!$B$7:$D$904,1,0)),VLOOKUP($A30,'liste reference'!$A$7:$D$904,2,0))</f>
        <v/>
      </c>
      <c r="E30" s="449" t="n">
        <f aca="false">IF(D30="",0,VLOOKUP(D30,D$22:D29,1,0))</f>
        <v>0</v>
      </c>
      <c r="F30" s="450" t="n">
        <f aca="false">($B30*$B$7+$C30*$C$7)/100</f>
        <v>0</v>
      </c>
      <c r="G30" s="432" t="str">
        <f aca="false">IF(A30="","",IF(ISERROR(VLOOKUP($A30,'liste reference'!$A$7:$P$904,13,0)),IF(ISERROR(VLOOKUP($A30,'liste reference'!$B$7:$P$904,12,0)),"    -",VLOOKUP($A30,'liste reference'!$B$7:$P$904,12,0)),VLOOKUP($A30,'liste reference'!$A$7:$P$904,13,0)))</f>
        <v/>
      </c>
      <c r="H30" s="433" t="str">
        <f aca="false">IF(A30="","x",IF(ISERROR(VLOOKUP($A30,'liste reference'!$A$8:$P$904,14,0)),IF(ISERROR(VLOOKUP($A30,'liste reference'!$B$8:$P$904,13,0)),"x",VLOOKUP($A30,'liste reference'!$B$8:$P$904,13,0)),VLOOKUP($A30,'liste reference'!$A$8:$P$904,14,0)))</f>
        <v>x</v>
      </c>
      <c r="I30" s="434" t="str">
        <f aca="false">IF(ISNUMBER(H30),IF(ISERROR(VLOOKUP($A30,'liste reference'!$A$7:$P$904,3,0)),IF(ISERROR(VLOOKUP($A30,'liste reference'!$B$7:$P$904,2,0)),"",VLOOKUP($A30,'liste reference'!$B$7:$P$904,2,0)),VLOOKUP($A30,'liste reference'!$A$7:$P$904,3,0)),"")</f>
        <v/>
      </c>
      <c r="J30" s="434" t="str">
        <f aca="false">IF(ISNUMBER(H30),IF(ISERROR(VLOOKUP($A30,'liste reference'!$A$7:$P$904,4,0)),IF(ISERROR(VLOOKUP($A30,'liste reference'!$B$7:$P$904,3,0)),"",VLOOKUP($A30,'liste reference'!$B$7:$P$904,3,0)),VLOOKUP($A30,'liste reference'!$A$7:$P$904,4,0)),"")</f>
        <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51"/>
      <c r="M30" s="451"/>
      <c r="N30" s="451"/>
      <c r="O30" s="437"/>
      <c r="P30" s="438" t="str">
        <f aca="false">IF($A30="NEWCOD",IF($AC30="","No",$AC30),IF(ISTEXT($E30),"DEJA SAISI !",IF($A30="","",IF(ISERROR(VLOOKUP($A30,'liste reference'!A:S,19,FALSE())),IF(ISERROR(VLOOKUP($A30,'liste reference'!B:S,19,FALSE())),"",VLOOKUP($A30,'liste reference'!B:S,19,FALSE())),VLOOKUP($A30,'liste reference'!A:S,19,FALSE())))))</f>
        <v/>
      </c>
      <c r="Q30" s="439" t="str">
        <f aca="false">IF(ISTEXT(H30),"",(B30*$B$7/100)+(C30*$C$7/100))</f>
        <v/>
      </c>
      <c r="R30" s="440" t="str">
        <f aca="false">IF(OR(ISTEXT(H30),Q30=0),"",IF(Q30&lt;0.1,1,IF(Q30&lt;1,2,IF(Q30&lt;10,3,IF(Q30&lt;50,4,IF(Q30&gt;=50,5,""))))))</f>
        <v/>
      </c>
      <c r="S30" s="440" t="n">
        <f aca="false">IF(ISERROR(R30*I30),0,R30*I30)</f>
        <v>0</v>
      </c>
      <c r="T30" s="440" t="n">
        <f aca="false">IF(ISERROR(R30*I30*J30),0,R30*I30*J30)</f>
        <v>0</v>
      </c>
      <c r="U30" s="452" t="n">
        <f aca="false">IF(ISERROR(R30*J30),0,R30*J30)</f>
        <v>0</v>
      </c>
      <c r="V30" s="441" t="str">
        <f aca="false">IF(AND(A30="",F30=0),"",IF(F30=0,"Il manque le(s) % de rec. !",""))</f>
        <v/>
      </c>
      <c r="W30" s="442"/>
      <c r="Y30" s="443" t="str">
        <f aca="false">IF(A30="new.cod","NEWCOD",IF(AND((Z30=""),ISTEXT(A30)),A30,IF(Z30="","",INDEX('liste reference'!$A$8:$A$904,Z30))))</f>
        <v/>
      </c>
      <c r="Z30" s="233" t="str">
        <f aca="false">IF(ISERROR(MATCH(A30,'liste reference'!$A$8:$A$904,0)),IF(ISERROR(MATCH(A30,'liste reference'!$B$8:$B$904,0)),"",(MATCH(A30,'liste reference'!$B$8:$B$904,0))),(MATCH(A30,'liste reference'!$A$8:$A$904,0)))</f>
        <v/>
      </c>
      <c r="AA30" s="444"/>
      <c r="AB30" s="445"/>
      <c r="AC30" s="445"/>
      <c r="BB30" s="233" t="str">
        <f aca="false">IF(A30="","",1)</f>
        <v/>
      </c>
    </row>
    <row r="31" customFormat="false" ht="12.75" hidden="false" customHeight="false" outlineLevel="0" collapsed="false">
      <c r="A31" s="446"/>
      <c r="B31" s="447"/>
      <c r="C31" s="448"/>
      <c r="D31" s="430" t="str">
        <f aca="false">IF(ISERROR(VLOOKUP($A31,'liste reference'!$A$7:$D$904,2,0)),IF(ISERROR(VLOOKUP($A31,'liste reference'!$B$7:$D$904,1,0)),"",VLOOKUP($A31,'liste reference'!$B$7:$D$904,1,0)),VLOOKUP($A31,'liste reference'!$A$7:$D$904,2,0))</f>
        <v/>
      </c>
      <c r="E31" s="449" t="n">
        <f aca="false">IF(D31="",0,VLOOKUP(D31,D$22:D30,1,0))</f>
        <v>0</v>
      </c>
      <c r="F31" s="450" t="n">
        <f aca="false">($B31*$B$7+$C31*$C$7)/100</f>
        <v>0</v>
      </c>
      <c r="G31" s="432" t="str">
        <f aca="false">IF(A31="","",IF(ISERROR(VLOOKUP($A31,'liste reference'!$A$7:$P$904,13,0)),IF(ISERROR(VLOOKUP($A31,'liste reference'!$B$7:$P$904,12,0)),"    -",VLOOKUP($A31,'liste reference'!$B$7:$P$904,12,0)),VLOOKUP($A31,'liste reference'!$A$7:$P$904,13,0)))</f>
        <v/>
      </c>
      <c r="H31" s="433" t="str">
        <f aca="false">IF(A31="","x",IF(ISERROR(VLOOKUP($A31,'liste reference'!$A$8:$P$904,14,0)),IF(ISERROR(VLOOKUP($A31,'liste reference'!$B$8:$P$904,13,0)),"x",VLOOKUP($A31,'liste reference'!$B$8:$P$904,13,0)),VLOOKUP($A31,'liste reference'!$A$8:$P$904,14,0)))</f>
        <v>x</v>
      </c>
      <c r="I31" s="434" t="str">
        <f aca="false">IF(ISNUMBER(H31),IF(ISERROR(VLOOKUP($A31,'liste reference'!$A$7:$P$904,3,0)),IF(ISERROR(VLOOKUP($A31,'liste reference'!$B$7:$P$904,2,0)),"",VLOOKUP($A31,'liste reference'!$B$7:$P$904,2,0)),VLOOKUP($A31,'liste reference'!$A$7:$P$904,3,0)),"")</f>
        <v/>
      </c>
      <c r="J31" s="434" t="str">
        <f aca="false">IF(ISNUMBER(H31),IF(ISERROR(VLOOKUP($A31,'liste reference'!$A$7:$P$904,4,0)),IF(ISERROR(VLOOKUP($A31,'liste reference'!$B$7:$P$904,3,0)),"",VLOOKUP($A31,'liste reference'!$B$7:$P$904,3,0)),VLOOKUP($A31,'liste reference'!$A$7:$P$904,4,0)),"")</f>
        <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51"/>
      <c r="M31" s="451"/>
      <c r="N31" s="451"/>
      <c r="O31" s="437"/>
      <c r="P31" s="438" t="str">
        <f aca="false">IF($A31="NEWCOD",IF($AC31="","No",$AC31),IF(ISTEXT($E31),"DEJA SAISI !",IF($A31="","",IF(ISERROR(VLOOKUP($A31,'liste reference'!A:S,19,FALSE())),IF(ISERROR(VLOOKUP($A31,'liste reference'!B:S,19,FALSE())),"",VLOOKUP($A31,'liste reference'!B:S,19,FALSE())),VLOOKUP($A31,'liste reference'!A:S,19,FALSE())))))</f>
        <v/>
      </c>
      <c r="Q31" s="439" t="str">
        <f aca="false">IF(ISTEXT(H31),"",(B31*$B$7/100)+(C31*$C$7/100))</f>
        <v/>
      </c>
      <c r="R31" s="440" t="str">
        <f aca="false">IF(OR(ISTEXT(H31),Q31=0),"",IF(Q31&lt;0.1,1,IF(Q31&lt;1,2,IF(Q31&lt;10,3,IF(Q31&lt;50,4,IF(Q31&gt;=50,5,""))))))</f>
        <v/>
      </c>
      <c r="S31" s="440" t="n">
        <f aca="false">IF(ISERROR(R31*I31),0,R31*I31)</f>
        <v>0</v>
      </c>
      <c r="T31" s="440" t="n">
        <f aca="false">IF(ISERROR(R31*I31*J31),0,R31*I31*J31)</f>
        <v>0</v>
      </c>
      <c r="U31" s="452" t="n">
        <f aca="false">IF(ISERROR(R31*J31),0,R31*J31)</f>
        <v>0</v>
      </c>
      <c r="V31" s="441" t="str">
        <f aca="false">IF(AND(A31="",F31=0),"",IF(F31=0,"Il manque le(s) % de rec. !",""))</f>
        <v/>
      </c>
      <c r="W31" s="442"/>
      <c r="Y31" s="443" t="str">
        <f aca="false">IF(A31="new.cod","NEWCOD",IF(AND((Z31=""),ISTEXT(A31)),A31,IF(Z31="","",INDEX('liste reference'!$A$8:$A$904,Z31))))</f>
        <v/>
      </c>
      <c r="Z31" s="233" t="str">
        <f aca="false">IF(ISERROR(MATCH(A31,'liste reference'!$A$8:$A$904,0)),IF(ISERROR(MATCH(A31,'liste reference'!$B$8:$B$904,0)),"",(MATCH(A31,'liste reference'!$B$8:$B$904,0))),(MATCH(A31,'liste reference'!$A$8:$A$904,0)))</f>
        <v/>
      </c>
      <c r="AA31" s="444"/>
      <c r="AB31" s="445"/>
      <c r="AC31" s="445"/>
      <c r="BB31" s="233" t="str">
        <f aca="false">IF(A31="","",1)</f>
        <v/>
      </c>
    </row>
    <row r="32" customFormat="false" ht="12.75" hidden="false" customHeight="false" outlineLevel="0" collapsed="false">
      <c r="A32" s="446"/>
      <c r="B32" s="447"/>
      <c r="C32" s="448"/>
      <c r="D32" s="430" t="str">
        <f aca="false">IF(ISERROR(VLOOKUP($A32,'liste reference'!$A$7:$D$904,2,0)),IF(ISERROR(VLOOKUP($A32,'liste reference'!$B$7:$D$904,1,0)),"",VLOOKUP($A32,'liste reference'!$B$7:$D$904,1,0)),VLOOKUP($A32,'liste reference'!$A$7:$D$904,2,0))</f>
        <v/>
      </c>
      <c r="E32" s="449" t="n">
        <f aca="false">IF(D32="",0,VLOOKUP(D32,D$22:D31,1,0))</f>
        <v>0</v>
      </c>
      <c r="F32" s="450" t="n">
        <f aca="false">($B32*$B$7+$C32*$C$7)/100</f>
        <v>0</v>
      </c>
      <c r="G32" s="432" t="str">
        <f aca="false">IF(A32="","",IF(ISERROR(VLOOKUP($A32,'liste reference'!$A$7:$P$904,13,0)),IF(ISERROR(VLOOKUP($A32,'liste reference'!$B$7:$P$904,12,0)),"    -",VLOOKUP($A32,'liste reference'!$B$7:$P$904,12,0)),VLOOKUP($A32,'liste reference'!$A$7:$P$904,13,0)))</f>
        <v/>
      </c>
      <c r="H32" s="433" t="str">
        <f aca="false">IF(A32="","x",IF(ISERROR(VLOOKUP($A32,'liste reference'!$A$8:$P$904,14,0)),IF(ISERROR(VLOOKUP($A32,'liste reference'!$B$8:$P$904,13,0)),"x",VLOOKUP($A32,'liste reference'!$B$8:$P$904,13,0)),VLOOKUP($A32,'liste reference'!$A$8:$P$904,14,0)))</f>
        <v>x</v>
      </c>
      <c r="I32" s="434" t="str">
        <f aca="false">IF(ISNUMBER(H32),IF(ISERROR(VLOOKUP($A32,'liste reference'!$A$7:$P$904,3,0)),IF(ISERROR(VLOOKUP($A32,'liste reference'!$B$7:$P$904,2,0)),"",VLOOKUP($A32,'liste reference'!$B$7:$P$904,2,0)),VLOOKUP($A32,'liste reference'!$A$7:$P$904,3,0)),"")</f>
        <v/>
      </c>
      <c r="J32" s="434" t="str">
        <f aca="false">IF(ISNUMBER(H32),IF(ISERROR(VLOOKUP($A32,'liste reference'!$A$7:$P$904,4,0)),IF(ISERROR(VLOOKUP($A32,'liste reference'!$B$7:$P$904,3,0)),"",VLOOKUP($A32,'liste reference'!$B$7:$P$904,3,0)),VLOOKUP($A32,'liste reference'!$A$7:$P$904,4,0)),"")</f>
        <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51"/>
      <c r="M32" s="451"/>
      <c r="N32" s="451"/>
      <c r="O32" s="437"/>
      <c r="P32" s="438" t="str">
        <f aca="false">IF($A32="NEWCOD",IF($AC32="","No",$AC32),IF(ISTEXT($E32),"DEJA SAISI !",IF($A32="","",IF(ISERROR(VLOOKUP($A32,'liste reference'!A:S,19,FALSE())),IF(ISERROR(VLOOKUP($A32,'liste reference'!B:S,19,FALSE())),"",VLOOKUP($A32,'liste reference'!B:S,19,FALSE())),VLOOKUP($A32,'liste reference'!A:S,19,FALSE())))))</f>
        <v/>
      </c>
      <c r="Q32" s="439" t="str">
        <f aca="false">IF(ISTEXT(H32),"",(B32*$B$7/100)+(C32*$C$7/100))</f>
        <v/>
      </c>
      <c r="R32" s="440" t="str">
        <f aca="false">IF(OR(ISTEXT(H32),Q32=0),"",IF(Q32&lt;0.1,1,IF(Q32&lt;1,2,IF(Q32&lt;10,3,IF(Q32&lt;50,4,IF(Q32&gt;=50,5,""))))))</f>
        <v/>
      </c>
      <c r="S32" s="440" t="n">
        <f aca="false">IF(ISERROR(R32*I32),0,R32*I32)</f>
        <v>0</v>
      </c>
      <c r="T32" s="440" t="n">
        <f aca="false">IF(ISERROR(R32*I32*J32),0,R32*I32*J32)</f>
        <v>0</v>
      </c>
      <c r="U32" s="452" t="n">
        <f aca="false">IF(ISERROR(R32*J32),0,R32*J32)</f>
        <v>0</v>
      </c>
      <c r="V32" s="441" t="str">
        <f aca="false">IF(AND(A32="",F32=0),"",IF(F32=0,"Il manque le(s) % de rec. !",""))</f>
        <v/>
      </c>
      <c r="W32" s="442"/>
      <c r="Y32" s="443" t="str">
        <f aca="false">IF(A32="new.cod","NEWCOD",IF(AND((Z32=""),ISTEXT(A32)),A32,IF(Z32="","",INDEX('liste reference'!$A$8:$A$904,Z32))))</f>
        <v/>
      </c>
      <c r="Z32" s="233" t="str">
        <f aca="false">IF(ISERROR(MATCH(A32,'liste reference'!$A$8:$A$904,0)),IF(ISERROR(MATCH(A32,'liste reference'!$B$8:$B$904,0)),"",(MATCH(A32,'liste reference'!$B$8:$B$904,0))),(MATCH(A32,'liste reference'!$A$8:$A$904,0)))</f>
        <v/>
      </c>
      <c r="AA32" s="444"/>
      <c r="AB32" s="445"/>
      <c r="AC32" s="445"/>
      <c r="BB32" s="233" t="str">
        <f aca="false">IF(A32="","",1)</f>
        <v/>
      </c>
    </row>
    <row r="33" customFormat="false" ht="12.75" hidden="false" customHeight="false" outlineLevel="0" collapsed="false">
      <c r="A33" s="446"/>
      <c r="B33" s="447"/>
      <c r="C33" s="448"/>
      <c r="D33" s="430" t="str">
        <f aca="false">IF(ISERROR(VLOOKUP($A33,'liste reference'!$A$7:$D$904,2,0)),IF(ISERROR(VLOOKUP($A33,'liste reference'!$B$7:$D$904,1,0)),"",VLOOKUP($A33,'liste reference'!$B$7:$D$904,1,0)),VLOOKUP($A33,'liste reference'!$A$7:$D$904,2,0))</f>
        <v/>
      </c>
      <c r="E33" s="449" t="n">
        <f aca="false">IF(D33="",0,VLOOKUP(D33,D$22:D32,1,0))</f>
        <v>0</v>
      </c>
      <c r="F33" s="450" t="n">
        <f aca="false">($B33*$B$7+$C33*$C$7)/100</f>
        <v>0</v>
      </c>
      <c r="G33" s="432" t="str">
        <f aca="false">IF(A33="","",IF(ISERROR(VLOOKUP($A33,'liste reference'!$A$7:$P$904,13,0)),IF(ISERROR(VLOOKUP($A33,'liste reference'!$B$7:$P$904,12,0)),"    -",VLOOKUP($A33,'liste reference'!$B$7:$P$904,12,0)),VLOOKUP($A33,'liste reference'!$A$7:$P$904,13,0)))</f>
        <v/>
      </c>
      <c r="H33" s="433" t="str">
        <f aca="false">IF(A33="","x",IF(ISERROR(VLOOKUP($A33,'liste reference'!$A$8:$P$904,14,0)),IF(ISERROR(VLOOKUP($A33,'liste reference'!$B$8:$P$904,13,0)),"x",VLOOKUP($A33,'liste reference'!$B$8:$P$904,13,0)),VLOOKUP($A33,'liste reference'!$A$8:$P$904,14,0)))</f>
        <v>x</v>
      </c>
      <c r="I33" s="434" t="str">
        <f aca="false">IF(ISNUMBER(H33),IF(ISERROR(VLOOKUP($A33,'liste reference'!$A$7:$P$904,3,0)),IF(ISERROR(VLOOKUP($A33,'liste reference'!$B$7:$P$904,2,0)),"",VLOOKUP($A33,'liste reference'!$B$7:$P$904,2,0)),VLOOKUP($A33,'liste reference'!$A$7:$P$904,3,0)),"")</f>
        <v/>
      </c>
      <c r="J33" s="434" t="str">
        <f aca="false">IF(ISNUMBER(H33),IF(ISERROR(VLOOKUP($A33,'liste reference'!$A$7:$P$904,4,0)),IF(ISERROR(VLOOKUP($A33,'liste reference'!$B$7:$P$904,3,0)),"",VLOOKUP($A33,'liste reference'!$B$7:$P$904,3,0)),VLOOKUP($A33,'liste reference'!$A$7:$P$904,4,0)),"")</f>
        <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51"/>
      <c r="M33" s="451"/>
      <c r="N33" s="451"/>
      <c r="O33" s="437"/>
      <c r="P33" s="438" t="str">
        <f aca="false">IF($A33="NEWCOD",IF($AC33="","No",$AC33),IF(ISTEXT($E33),"DEJA SAISI !",IF($A33="","",IF(ISERROR(VLOOKUP($A33,'liste reference'!A:S,19,FALSE())),IF(ISERROR(VLOOKUP($A33,'liste reference'!B:S,19,FALSE())),"",VLOOKUP($A33,'liste reference'!B:S,19,FALSE())),VLOOKUP($A33,'liste reference'!A:S,19,FALSE())))))</f>
        <v/>
      </c>
      <c r="Q33" s="439" t="str">
        <f aca="false">IF(ISTEXT(H33),"",(B33*$B$7/100)+(C33*$C$7/100))</f>
        <v/>
      </c>
      <c r="R33" s="440" t="str">
        <f aca="false">IF(OR(ISTEXT(H33),Q33=0),"",IF(Q33&lt;0.1,1,IF(Q33&lt;1,2,IF(Q33&lt;10,3,IF(Q33&lt;50,4,IF(Q33&gt;=50,5,""))))))</f>
        <v/>
      </c>
      <c r="S33" s="440" t="n">
        <f aca="false">IF(ISERROR(R33*I33),0,R33*I33)</f>
        <v>0</v>
      </c>
      <c r="T33" s="440" t="n">
        <f aca="false">IF(ISERROR(R33*I33*J33),0,R33*I33*J33)</f>
        <v>0</v>
      </c>
      <c r="U33" s="452" t="n">
        <f aca="false">IF(ISERROR(R33*J33),0,R33*J33)</f>
        <v>0</v>
      </c>
      <c r="V33" s="441" t="str">
        <f aca="false">IF(AND(A33="",F33=0),"",IF(F33=0,"Il manque le(s) % de rec. !",""))</f>
        <v/>
      </c>
      <c r="W33" s="442"/>
      <c r="Y33" s="443" t="str">
        <f aca="false">IF(A33="new.cod","NEWCOD",IF(AND((Z33=""),ISTEXT(A33)),A33,IF(Z33="","",INDEX('liste reference'!$A$8:$A$904,Z33))))</f>
        <v/>
      </c>
      <c r="Z33" s="233" t="str">
        <f aca="false">IF(ISERROR(MATCH(A33,'liste reference'!$A$8:$A$904,0)),IF(ISERROR(MATCH(A33,'liste reference'!$B$8:$B$904,0)),"",(MATCH(A33,'liste reference'!$B$8:$B$904,0))),(MATCH(A33,'liste reference'!$A$8:$A$904,0)))</f>
        <v/>
      </c>
      <c r="AA33" s="444"/>
      <c r="AB33" s="445"/>
      <c r="AC33" s="445"/>
      <c r="BB33" s="233" t="str">
        <f aca="false">IF(A33="","",1)</f>
        <v/>
      </c>
    </row>
    <row r="34" customFormat="false" ht="12.75" hidden="false" customHeight="false" outlineLevel="0" collapsed="false">
      <c r="A34" s="446"/>
      <c r="B34" s="447"/>
      <c r="C34" s="448"/>
      <c r="D34" s="430" t="str">
        <f aca="false">IF(ISERROR(VLOOKUP($A34,'liste reference'!$A$7:$D$904,2,0)),IF(ISERROR(VLOOKUP($A34,'liste reference'!$B$7:$D$904,1,0)),"",VLOOKUP($A34,'liste reference'!$B$7:$D$904,1,0)),VLOOKUP($A34,'liste reference'!$A$7:$D$904,2,0))</f>
        <v/>
      </c>
      <c r="E34" s="449" t="n">
        <f aca="false">IF(D34="",0,VLOOKUP(D34,D$22:D33,1,0))</f>
        <v>0</v>
      </c>
      <c r="F34" s="454" t="n">
        <f aca="false">($B34*$B$7+$C34*$C$7)/100</f>
        <v>0</v>
      </c>
      <c r="G34" s="432" t="str">
        <f aca="false">IF(A34="","",IF(ISERROR(VLOOKUP($A34,'liste reference'!$A$7:$P$904,13,0)),IF(ISERROR(VLOOKUP($A34,'liste reference'!$B$7:$P$904,12,0)),"    -",VLOOKUP($A34,'liste reference'!$B$7:$P$904,12,0)),VLOOKUP($A34,'liste reference'!$A$7:$P$904,13,0)))</f>
        <v/>
      </c>
      <c r="H34" s="433" t="str">
        <f aca="false">IF(A34="","x",IF(ISERROR(VLOOKUP($A34,'liste reference'!$A$8:$P$904,14,0)),IF(ISERROR(VLOOKUP($A34,'liste reference'!$B$8:$P$904,13,0)),"x",VLOOKUP($A34,'liste reference'!$B$8:$P$904,13,0)),VLOOKUP($A34,'liste reference'!$A$8:$P$904,14,0)))</f>
        <v>x</v>
      </c>
      <c r="I34" s="434" t="str">
        <f aca="false">IF(ISNUMBER(H34),IF(ISERROR(VLOOKUP($A34,'liste reference'!$A$7:$P$904,3,0)),IF(ISERROR(VLOOKUP($A34,'liste reference'!$B$7:$P$904,2,0)),"",VLOOKUP($A34,'liste reference'!$B$7:$P$904,2,0)),VLOOKUP($A34,'liste reference'!$A$7:$P$904,3,0)),"")</f>
        <v/>
      </c>
      <c r="J34" s="434" t="str">
        <f aca="false">IF(ISNUMBER(H34),IF(ISERROR(VLOOKUP($A34,'liste reference'!$A$7:$P$904,4,0)),IF(ISERROR(VLOOKUP($A34,'liste reference'!$B$7:$P$904,3,0)),"",VLOOKUP($A34,'liste reference'!$B$7:$P$904,3,0)),VLOOKUP($A34,'liste reference'!$A$7:$P$904,4,0)),"")</f>
        <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51"/>
      <c r="M34" s="451"/>
      <c r="N34" s="451"/>
      <c r="O34" s="437"/>
      <c r="P34" s="438" t="str">
        <f aca="false">IF($A34="NEWCOD",IF($AC34="","No",$AC34),IF(ISTEXT($E34),"DEJA SAISI !",IF($A34="","",IF(ISERROR(VLOOKUP($A34,'liste reference'!A:S,19,FALSE())),IF(ISERROR(VLOOKUP($A34,'liste reference'!B:S,19,FALSE())),"",VLOOKUP($A34,'liste reference'!B:S,19,FALSE())),VLOOKUP($A34,'liste reference'!A:S,19,FALSE())))))</f>
        <v/>
      </c>
      <c r="Q34" s="439" t="str">
        <f aca="false">IF(ISTEXT(H34),"",(B34*$B$7/100)+(C34*$C$7/100))</f>
        <v/>
      </c>
      <c r="R34" s="440" t="str">
        <f aca="false">IF(OR(ISTEXT(H34),Q34=0),"",IF(Q34&lt;0.1,1,IF(Q34&lt;1,2,IF(Q34&lt;10,3,IF(Q34&lt;50,4,IF(Q34&gt;=50,5,""))))))</f>
        <v/>
      </c>
      <c r="S34" s="440" t="n">
        <f aca="false">IF(ISERROR(R34*I34),0,R34*I34)</f>
        <v>0</v>
      </c>
      <c r="T34" s="440" t="n">
        <f aca="false">IF(ISERROR(R34*I34*J34),0,R34*I34*J34)</f>
        <v>0</v>
      </c>
      <c r="U34" s="452" t="n">
        <f aca="false">IF(ISERROR(R34*J34),0,R34*J34)</f>
        <v>0</v>
      </c>
      <c r="V34" s="441" t="str">
        <f aca="false">IF(AND(A34="",F34=0),"",IF(F34=0,"Il manque le(s) % de rec. !",""))</f>
        <v/>
      </c>
      <c r="W34" s="442"/>
      <c r="Y34" s="443" t="str">
        <f aca="false">IF(A34="new.cod","NEWCOD",IF(AND((Z34=""),ISTEXT(A34)),A34,IF(Z34="","",INDEX('liste reference'!$A$8:$A$904,Z34))))</f>
        <v/>
      </c>
      <c r="Z34" s="233" t="str">
        <f aca="false">IF(ISERROR(MATCH(A34,'liste reference'!$A$8:$A$904,0)),IF(ISERROR(MATCH(A34,'liste reference'!$B$8:$B$904,0)),"",(MATCH(A34,'liste reference'!$B$8:$B$904,0))),(MATCH(A34,'liste reference'!$A$8:$A$904,0)))</f>
        <v/>
      </c>
      <c r="AA34" s="444"/>
      <c r="AB34" s="445"/>
      <c r="AC34" s="445"/>
      <c r="BB34" s="233" t="str">
        <f aca="false">IF(A34="","",1)</f>
        <v/>
      </c>
    </row>
    <row r="35" customFormat="false" ht="12.75" hidden="false" customHeight="false" outlineLevel="0" collapsed="false">
      <c r="A35" s="446"/>
      <c r="B35" s="447"/>
      <c r="C35" s="448"/>
      <c r="D35" s="430" t="str">
        <f aca="false">IF(ISERROR(VLOOKUP($A35,'liste reference'!$A$7:$D$904,2,0)),IF(ISERROR(VLOOKUP($A35,'liste reference'!$B$7:$D$904,1,0)),"",VLOOKUP($A35,'liste reference'!$B$7:$D$904,1,0)),VLOOKUP($A35,'liste reference'!$A$7:$D$904,2,0))</f>
        <v/>
      </c>
      <c r="E35" s="449" t="n">
        <f aca="false">IF(D35="",0,VLOOKUP(D35,D$22:D34,1,0))</f>
        <v>0</v>
      </c>
      <c r="F35" s="454" t="n">
        <f aca="false">($B35*$B$7+$C35*$C$7)/100</f>
        <v>0</v>
      </c>
      <c r="G35" s="432" t="str">
        <f aca="false">IF(A35="","",IF(ISERROR(VLOOKUP($A35,'liste reference'!$A$7:$P$904,13,0)),IF(ISERROR(VLOOKUP($A35,'liste reference'!$B$7:$P$904,12,0)),"    -",VLOOKUP($A35,'liste reference'!$B$7:$P$904,12,0)),VLOOKUP($A35,'liste reference'!$A$7:$P$904,13,0)))</f>
        <v/>
      </c>
      <c r="H35" s="433" t="str">
        <f aca="false">IF(A35="","x",IF(ISERROR(VLOOKUP($A35,'liste reference'!$A$8:$P$904,14,0)),IF(ISERROR(VLOOKUP($A35,'liste reference'!$B$8:$P$904,13,0)),"x",VLOOKUP($A35,'liste reference'!$B$8:$P$904,13,0)),VLOOKUP($A35,'liste reference'!$A$8:$P$904,14,0)))</f>
        <v>x</v>
      </c>
      <c r="I35" s="434" t="str">
        <f aca="false">IF(ISNUMBER(H35),IF(ISERROR(VLOOKUP($A35,'liste reference'!$A$7:$P$904,3,0)),IF(ISERROR(VLOOKUP($A35,'liste reference'!$B$7:$P$904,2,0)),"",VLOOKUP($A35,'liste reference'!$B$7:$P$904,2,0)),VLOOKUP($A35,'liste reference'!$A$7:$P$904,3,0)),"")</f>
        <v/>
      </c>
      <c r="J35" s="434" t="str">
        <f aca="false">IF(ISNUMBER(H35),IF(ISERROR(VLOOKUP($A35,'liste reference'!$A$7:$P$904,4,0)),IF(ISERROR(VLOOKUP($A35,'liste reference'!$B$7:$P$904,3,0)),"",VLOOKUP($A35,'liste reference'!$B$7:$P$904,3,0)),VLOOKUP($A35,'liste reference'!$A$7:$P$904,4,0)),"")</f>
        <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51"/>
      <c r="M35" s="451"/>
      <c r="N35" s="451"/>
      <c r="O35" s="437"/>
      <c r="P35" s="438" t="str">
        <f aca="false">IF($A35="NEWCOD",IF($AC35="","No",$AC35),IF(ISTEXT($E35),"DEJA SAISI !",IF($A35="","",IF(ISERROR(VLOOKUP($A35,'liste reference'!A:S,19,FALSE())),IF(ISERROR(VLOOKUP($A35,'liste reference'!B:S,19,FALSE())),"",VLOOKUP($A35,'liste reference'!B:S,19,FALSE())),VLOOKUP($A35,'liste reference'!A:S,19,FALSE())))))</f>
        <v/>
      </c>
      <c r="Q35" s="439" t="str">
        <f aca="false">IF(ISTEXT(H35),"",(B35*$B$7/100)+(C35*$C$7/100))</f>
        <v/>
      </c>
      <c r="R35" s="440" t="str">
        <f aca="false">IF(OR(ISTEXT(H35),Q35=0),"",IF(Q35&lt;0.1,1,IF(Q35&lt;1,2,IF(Q35&lt;10,3,IF(Q35&lt;50,4,IF(Q35&gt;=50,5,""))))))</f>
        <v/>
      </c>
      <c r="S35" s="440" t="n">
        <f aca="false">IF(ISERROR(R35*I35),0,R35*I35)</f>
        <v>0</v>
      </c>
      <c r="T35" s="440" t="n">
        <f aca="false">IF(ISERROR(R35*I35*J35),0,R35*I35*J35)</f>
        <v>0</v>
      </c>
      <c r="U35" s="452" t="n">
        <f aca="false">IF(ISERROR(R35*J35),0,R35*J35)</f>
        <v>0</v>
      </c>
      <c r="V35" s="441" t="str">
        <f aca="false">IF(AND(A35="",F35=0),"",IF(F35=0,"Il manque le(s) % de rec. !",""))</f>
        <v/>
      </c>
      <c r="W35" s="442"/>
      <c r="Y35" s="443" t="str">
        <f aca="false">IF(A35="new.cod","NEWCOD",IF(AND((Z35=""),ISTEXT(A35)),A35,IF(Z35="","",INDEX('liste reference'!$A$8:$A$904,Z35))))</f>
        <v/>
      </c>
      <c r="Z35" s="233" t="str">
        <f aca="false">IF(ISERROR(MATCH(A35,'liste reference'!$A$8:$A$904,0)),IF(ISERROR(MATCH(A35,'liste reference'!$B$8:$B$904,0)),"",(MATCH(A35,'liste reference'!$B$8:$B$904,0))),(MATCH(A35,'liste reference'!$A$8:$A$904,0)))</f>
        <v/>
      </c>
      <c r="AA35" s="444"/>
      <c r="AB35" s="445"/>
      <c r="AC35" s="445"/>
      <c r="BB35" s="233" t="str">
        <f aca="false">IF(A35="","",1)</f>
        <v/>
      </c>
    </row>
    <row r="36" customFormat="false" ht="12.75" hidden="false" customHeight="false" outlineLevel="0" collapsed="false">
      <c r="A36" s="446"/>
      <c r="B36" s="447"/>
      <c r="C36" s="448"/>
      <c r="D36" s="430" t="str">
        <f aca="false">IF(ISERROR(VLOOKUP($A36,'liste reference'!$A$7:$D$904,2,0)),IF(ISERROR(VLOOKUP($A36,'liste reference'!$B$7:$D$904,1,0)),"",VLOOKUP($A36,'liste reference'!$B$7:$D$904,1,0)),VLOOKUP($A36,'liste reference'!$A$7:$D$904,2,0))</f>
        <v/>
      </c>
      <c r="E36" s="449" t="n">
        <f aca="false">IF(D36="",0,VLOOKUP(D36,D$22:D35,1,0))</f>
        <v>0</v>
      </c>
      <c r="F36" s="454" t="n">
        <f aca="false">($B36*$B$7+$C36*$C$7)/100</f>
        <v>0</v>
      </c>
      <c r="G36" s="432" t="str">
        <f aca="false">IF(A36="","",IF(ISERROR(VLOOKUP($A36,'liste reference'!$A$7:$P$904,13,0)),IF(ISERROR(VLOOKUP($A36,'liste reference'!$B$7:$P$904,12,0)),"    -",VLOOKUP($A36,'liste reference'!$B$7:$P$904,12,0)),VLOOKUP($A36,'liste reference'!$A$7:$P$904,13,0)))</f>
        <v/>
      </c>
      <c r="H36" s="433" t="str">
        <f aca="false">IF(A36="","x",IF(ISERROR(VLOOKUP($A36,'liste reference'!$A$8:$P$904,14,0)),IF(ISERROR(VLOOKUP($A36,'liste reference'!$B$8:$P$904,13,0)),"x",VLOOKUP($A36,'liste reference'!$B$8:$P$904,13,0)),VLOOKUP($A36,'liste reference'!$A$8:$P$904,14,0)))</f>
        <v>x</v>
      </c>
      <c r="I36" s="434" t="str">
        <f aca="false">IF(ISNUMBER(H36),IF(ISERROR(VLOOKUP($A36,'liste reference'!$A$7:$P$904,3,0)),IF(ISERROR(VLOOKUP($A36,'liste reference'!$B$7:$P$904,2,0)),"",VLOOKUP($A36,'liste reference'!$B$7:$P$904,2,0)),VLOOKUP($A36,'liste reference'!$A$7:$P$904,3,0)),"")</f>
        <v/>
      </c>
      <c r="J36" s="434" t="str">
        <f aca="false">IF(ISNUMBER(H36),IF(ISERROR(VLOOKUP($A36,'liste reference'!$A$7:$P$904,4,0)),IF(ISERROR(VLOOKUP($A36,'liste reference'!$B$7:$P$904,3,0)),"",VLOOKUP($A36,'liste reference'!$B$7:$P$904,3,0)),VLOOKUP($A36,'liste reference'!$A$7:$P$904,4,0)),"")</f>
        <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51"/>
      <c r="M36" s="451"/>
      <c r="N36" s="451"/>
      <c r="O36" s="437"/>
      <c r="P36" s="438" t="str">
        <f aca="false">IF($A36="NEWCOD",IF($AC36="","No",$AC36),IF(ISTEXT($E36),"DEJA SAISI !",IF($A36="","",IF(ISERROR(VLOOKUP($A36,'liste reference'!A:S,19,FALSE())),IF(ISERROR(VLOOKUP($A36,'liste reference'!B:S,19,FALSE())),"",VLOOKUP($A36,'liste reference'!B:S,19,FALSE())),VLOOKUP($A36,'liste reference'!A:S,19,FALSE())))))</f>
        <v/>
      </c>
      <c r="Q36" s="439" t="str">
        <f aca="false">IF(ISTEXT(H36),"",(B36*$B$7/100)+(C36*$C$7/100))</f>
        <v/>
      </c>
      <c r="R36" s="440" t="str">
        <f aca="false">IF(OR(ISTEXT(H36),Q36=0),"",IF(Q36&lt;0.1,1,IF(Q36&lt;1,2,IF(Q36&lt;10,3,IF(Q36&lt;50,4,IF(Q36&gt;=50,5,""))))))</f>
        <v/>
      </c>
      <c r="S36" s="440" t="n">
        <f aca="false">IF(ISERROR(R36*I36),0,R36*I36)</f>
        <v>0</v>
      </c>
      <c r="T36" s="440" t="n">
        <f aca="false">IF(ISERROR(R36*I36*J36),0,R36*I36*J36)</f>
        <v>0</v>
      </c>
      <c r="U36" s="452" t="n">
        <f aca="false">IF(ISERROR(R36*J36),0,R36*J36)</f>
        <v>0</v>
      </c>
      <c r="V36" s="441" t="str">
        <f aca="false">IF(AND(A36="",F36=0),"",IF(F36=0,"Il manque le(s) % de rec. !",""))</f>
        <v/>
      </c>
      <c r="W36" s="442"/>
      <c r="Y36" s="443" t="str">
        <f aca="false">IF(A36="new.cod","NEWCOD",IF(AND((Z36=""),ISTEXT(A36)),A36,IF(Z36="","",INDEX('liste reference'!$A$8:$A$904,Z36))))</f>
        <v/>
      </c>
      <c r="Z36" s="233" t="str">
        <f aca="false">IF(ISERROR(MATCH(A36,'liste reference'!$A$8:$A$904,0)),IF(ISERROR(MATCH(A36,'liste reference'!$B$8:$B$904,0)),"",(MATCH(A36,'liste reference'!$B$8:$B$904,0))),(MATCH(A36,'liste reference'!$A$8:$A$904,0)))</f>
        <v/>
      </c>
      <c r="AA36" s="444"/>
      <c r="AB36" s="445"/>
      <c r="AC36" s="445"/>
      <c r="BB36" s="233" t="str">
        <f aca="false">IF(A36="","",1)</f>
        <v/>
      </c>
    </row>
    <row r="37" customFormat="false" ht="12.75" hidden="false" customHeight="false" outlineLevel="0" collapsed="false">
      <c r="A37" s="446"/>
      <c r="B37" s="447"/>
      <c r="C37" s="448"/>
      <c r="D37" s="430" t="str">
        <f aca="false">IF(ISERROR(VLOOKUP($A37,'liste reference'!$A$7:$D$904,2,0)),IF(ISERROR(VLOOKUP($A37,'liste reference'!$B$7:$D$904,1,0)),"",VLOOKUP($A37,'liste reference'!$B$7:$D$904,1,0)),VLOOKUP($A37,'liste reference'!$A$7:$D$904,2,0))</f>
        <v/>
      </c>
      <c r="E37" s="449" t="n">
        <f aca="false">IF(D37="",0,VLOOKUP(D37,D$22:D36,1,0))</f>
        <v>0</v>
      </c>
      <c r="F37" s="454" t="n">
        <f aca="false">($B37*$B$7+$C37*$C$7)/100</f>
        <v>0</v>
      </c>
      <c r="G37" s="432" t="str">
        <f aca="false">IF(A37="","",IF(ISERROR(VLOOKUP($A37,'liste reference'!$A$7:$P$904,13,0)),IF(ISERROR(VLOOKUP($A37,'liste reference'!$B$7:$P$904,12,0)),"    -",VLOOKUP($A37,'liste reference'!$B$7:$P$904,12,0)),VLOOKUP($A37,'liste reference'!$A$7:$P$904,13,0)))</f>
        <v/>
      </c>
      <c r="H37" s="433" t="str">
        <f aca="false">IF(A37="","x",IF(ISERROR(VLOOKUP($A37,'liste reference'!$A$8:$P$904,14,0)),IF(ISERROR(VLOOKUP($A37,'liste reference'!$B$8:$P$904,13,0)),"x",VLOOKUP($A37,'liste reference'!$B$8:$P$904,13,0)),VLOOKUP($A37,'liste reference'!$A$8:$P$904,14,0)))</f>
        <v>x</v>
      </c>
      <c r="I37" s="434" t="str">
        <f aca="false">IF(ISNUMBER(H37),IF(ISERROR(VLOOKUP($A37,'liste reference'!$A$7:$P$904,3,0)),IF(ISERROR(VLOOKUP($A37,'liste reference'!$B$7:$P$904,2,0)),"",VLOOKUP($A37,'liste reference'!$B$7:$P$904,2,0)),VLOOKUP($A37,'liste reference'!$A$7:$P$904,3,0)),"")</f>
        <v/>
      </c>
      <c r="J37" s="434" t="str">
        <f aca="false">IF(ISNUMBER(H37),IF(ISERROR(VLOOKUP($A37,'liste reference'!$A$7:$P$904,4,0)),IF(ISERROR(VLOOKUP($A37,'liste reference'!$B$7:$P$904,3,0)),"",VLOOKUP($A37,'liste reference'!$B$7:$P$904,3,0)),VLOOKUP($A37,'liste reference'!$A$7:$P$904,4,0)),"")</f>
        <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51"/>
      <c r="M37" s="451"/>
      <c r="N37" s="451"/>
      <c r="O37" s="437"/>
      <c r="P37" s="438" t="str">
        <f aca="false">IF($A37="NEWCOD",IF($AC37="","No",$AC37),IF(ISTEXT($E37),"DEJA SAISI !",IF($A37="","",IF(ISERROR(VLOOKUP($A37,'liste reference'!A:S,19,FALSE())),IF(ISERROR(VLOOKUP($A37,'liste reference'!B:S,19,FALSE())),"",VLOOKUP($A37,'liste reference'!B:S,19,FALSE())),VLOOKUP($A37,'liste reference'!A:S,19,FALSE())))))</f>
        <v/>
      </c>
      <c r="Q37" s="439" t="str">
        <f aca="false">IF(ISTEXT(H37),"",(B37*$B$7/100)+(C37*$C$7/100))</f>
        <v/>
      </c>
      <c r="R37" s="440" t="str">
        <f aca="false">IF(OR(ISTEXT(H37),Q37=0),"",IF(Q37&lt;0.1,1,IF(Q37&lt;1,2,IF(Q37&lt;10,3,IF(Q37&lt;50,4,IF(Q37&gt;=50,5,""))))))</f>
        <v/>
      </c>
      <c r="S37" s="440" t="n">
        <f aca="false">IF(ISERROR(R37*I37),0,R37*I37)</f>
        <v>0</v>
      </c>
      <c r="T37" s="440" t="n">
        <f aca="false">IF(ISERROR(R37*I37*J37),0,R37*I37*J37)</f>
        <v>0</v>
      </c>
      <c r="U37" s="452" t="n">
        <f aca="false">IF(ISERROR(R37*J37),0,R37*J37)</f>
        <v>0</v>
      </c>
      <c r="V37" s="441" t="str">
        <f aca="false">IF(AND(A37="",F37=0),"",IF(F37=0,"Il manque le(s) % de rec. !",""))</f>
        <v/>
      </c>
      <c r="W37" s="442"/>
      <c r="Y37" s="443" t="str">
        <f aca="false">IF(A37="new.cod","NEWCOD",IF(AND((Z37=""),ISTEXT(A37)),A37,IF(Z37="","",INDEX('liste reference'!$A$8:$A$904,Z37))))</f>
        <v/>
      </c>
      <c r="Z37" s="233" t="str">
        <f aca="false">IF(ISERROR(MATCH(A37,'liste reference'!$A$8:$A$904,0)),IF(ISERROR(MATCH(A37,'liste reference'!$B$8:$B$904,0)),"",(MATCH(A37,'liste reference'!$B$8:$B$904,0))),(MATCH(A37,'liste reference'!$A$8:$A$904,0)))</f>
        <v/>
      </c>
      <c r="AA37" s="444"/>
      <c r="AB37" s="445"/>
      <c r="AC37" s="445"/>
      <c r="BB37" s="233" t="str">
        <f aca="false">IF(A37="","",1)</f>
        <v/>
      </c>
    </row>
    <row r="38" customFormat="false" ht="12.75" hidden="false" customHeight="false" outlineLevel="0" collapsed="false">
      <c r="A38" s="446"/>
      <c r="B38" s="447"/>
      <c r="C38" s="448"/>
      <c r="D38" s="430" t="str">
        <f aca="false">IF(ISERROR(VLOOKUP($A38,'liste reference'!$A$7:$D$904,2,0)),IF(ISERROR(VLOOKUP($A38,'liste reference'!$B$7:$D$904,1,0)),"",VLOOKUP($A38,'liste reference'!$B$7:$D$904,1,0)),VLOOKUP($A38,'liste reference'!$A$7:$D$904,2,0))</f>
        <v/>
      </c>
      <c r="E38" s="449" t="n">
        <f aca="false">IF(D38="",0,VLOOKUP(D38,D$22:D37,1,0))</f>
        <v>0</v>
      </c>
      <c r="F38" s="454" t="n">
        <f aca="false">($B38*$B$7+$C38*$C$7)/100</f>
        <v>0</v>
      </c>
      <c r="G38" s="432" t="str">
        <f aca="false">IF(A38="","",IF(ISERROR(VLOOKUP($A38,'liste reference'!$A$7:$P$904,13,0)),IF(ISERROR(VLOOKUP($A38,'liste reference'!$B$7:$P$904,12,0)),"    -",VLOOKUP($A38,'liste reference'!$B$7:$P$904,12,0)),VLOOKUP($A38,'liste reference'!$A$7:$P$904,13,0)))</f>
        <v/>
      </c>
      <c r="H38" s="433" t="str">
        <f aca="false">IF(A38="","x",IF(ISERROR(VLOOKUP($A38,'liste reference'!$A$8:$P$904,14,0)),IF(ISERROR(VLOOKUP($A38,'liste reference'!$B$8:$P$904,13,0)),"x",VLOOKUP($A38,'liste reference'!$B$8:$P$904,13,0)),VLOOKUP($A38,'liste reference'!$A$8:$P$904,14,0)))</f>
        <v>x</v>
      </c>
      <c r="I38" s="434" t="str">
        <f aca="false">IF(ISNUMBER(H38),IF(ISERROR(VLOOKUP($A38,'liste reference'!$A$7:$P$904,3,0)),IF(ISERROR(VLOOKUP($A38,'liste reference'!$B$7:$P$904,2,0)),"",VLOOKUP($A38,'liste reference'!$B$7:$P$904,2,0)),VLOOKUP($A38,'liste reference'!$A$7:$P$904,3,0)),"")</f>
        <v/>
      </c>
      <c r="J38" s="434" t="str">
        <f aca="false">IF(ISNUMBER(H38),IF(ISERROR(VLOOKUP($A38,'liste reference'!$A$7:$P$904,4,0)),IF(ISERROR(VLOOKUP($A38,'liste reference'!$B$7:$P$904,3,0)),"",VLOOKUP($A38,'liste reference'!$B$7:$P$904,3,0)),VLOOKUP($A38,'liste reference'!$A$7:$P$904,4,0)),"")</f>
        <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51"/>
      <c r="M38" s="451"/>
      <c r="N38" s="451"/>
      <c r="O38" s="437"/>
      <c r="P38" s="438" t="str">
        <f aca="false">IF($A38="NEWCOD",IF($AC38="","No",$AC38),IF(ISTEXT($E38),"DEJA SAISI !",IF($A38="","",IF(ISERROR(VLOOKUP($A38,'liste reference'!A:S,19,FALSE())),IF(ISERROR(VLOOKUP($A38,'liste reference'!B:S,19,FALSE())),"",VLOOKUP($A38,'liste reference'!B:S,19,FALSE())),VLOOKUP($A38,'liste reference'!A:S,19,FALSE())))))</f>
        <v/>
      </c>
      <c r="Q38" s="439" t="str">
        <f aca="false">IF(ISTEXT(H38),"",(B38*$B$7/100)+(C38*$C$7/100))</f>
        <v/>
      </c>
      <c r="R38" s="440" t="str">
        <f aca="false">IF(OR(ISTEXT(H38),Q38=0),"",IF(Q38&lt;0.1,1,IF(Q38&lt;1,2,IF(Q38&lt;10,3,IF(Q38&lt;50,4,IF(Q38&gt;=50,5,""))))))</f>
        <v/>
      </c>
      <c r="S38" s="440" t="n">
        <f aca="false">IF(ISERROR(R38*I38),0,R38*I38)</f>
        <v>0</v>
      </c>
      <c r="T38" s="440" t="n">
        <f aca="false">IF(ISERROR(R38*I38*J38),0,R38*I38*J38)</f>
        <v>0</v>
      </c>
      <c r="U38" s="452" t="n">
        <f aca="false">IF(ISERROR(R38*J38),0,R38*J38)</f>
        <v>0</v>
      </c>
      <c r="V38" s="441" t="str">
        <f aca="false">IF(AND(A38="",F38=0),"",IF(F38=0,"Il manque le(s) % de rec. !",""))</f>
        <v/>
      </c>
      <c r="W38" s="442"/>
      <c r="Y38" s="443" t="str">
        <f aca="false">IF(A38="new.cod","NEWCOD",IF(AND((Z38=""),ISTEXT(A38)),A38,IF(Z38="","",INDEX('liste reference'!$A$8:$A$904,Z38))))</f>
        <v/>
      </c>
      <c r="Z38" s="233" t="str">
        <f aca="false">IF(ISERROR(MATCH(A38,'liste reference'!$A$8:$A$904,0)),IF(ISERROR(MATCH(A38,'liste reference'!$B$8:$B$904,0)),"",(MATCH(A38,'liste reference'!$B$8:$B$904,0))),(MATCH(A38,'liste reference'!$A$8:$A$904,0)))</f>
        <v/>
      </c>
      <c r="AA38" s="444"/>
      <c r="AB38" s="445"/>
      <c r="AC38" s="445"/>
      <c r="BB38" s="233" t="str">
        <f aca="false">IF(A38="","",1)</f>
        <v/>
      </c>
    </row>
    <row r="39" customFormat="false" ht="12.75" hidden="false" customHeight="false" outlineLevel="0" collapsed="false">
      <c r="A39" s="446"/>
      <c r="B39" s="447"/>
      <c r="C39" s="448"/>
      <c r="D39" s="430" t="str">
        <f aca="false">IF(ISERROR(VLOOKUP($A39,'liste reference'!$A$7:$D$904,2,0)),IF(ISERROR(VLOOKUP($A39,'liste reference'!$B$7:$D$904,1,0)),"",VLOOKUP($A39,'liste reference'!$B$7:$D$904,1,0)),VLOOKUP($A39,'liste reference'!$A$7:$D$904,2,0))</f>
        <v/>
      </c>
      <c r="E39" s="449" t="n">
        <f aca="false">IF(D39="",0,VLOOKUP(D39,D$22:D38,1,0))</f>
        <v>0</v>
      </c>
      <c r="F39" s="454" t="n">
        <f aca="false">($B39*$B$7+$C39*$C$7)/100</f>
        <v>0</v>
      </c>
      <c r="G39" s="432" t="str">
        <f aca="false">IF(A39="","",IF(ISERROR(VLOOKUP($A39,'liste reference'!$A$7:$P$904,13,0)),IF(ISERROR(VLOOKUP($A39,'liste reference'!$B$7:$P$904,12,0)),"    -",VLOOKUP($A39,'liste reference'!$B$7:$P$904,12,0)),VLOOKUP($A39,'liste reference'!$A$7:$P$904,13,0)))</f>
        <v/>
      </c>
      <c r="H39" s="433" t="str">
        <f aca="false">IF(A39="","x",IF(ISERROR(VLOOKUP($A39,'liste reference'!$A$8:$P$904,14,0)),IF(ISERROR(VLOOKUP($A39,'liste reference'!$B$8:$P$904,13,0)),"x",VLOOKUP($A39,'liste reference'!$B$8:$P$904,13,0)),VLOOKUP($A39,'liste reference'!$A$8:$P$904,14,0)))</f>
        <v>x</v>
      </c>
      <c r="I39" s="434" t="str">
        <f aca="false">IF(ISNUMBER(H39),IF(ISERROR(VLOOKUP($A39,'liste reference'!$A$7:$P$904,3,0)),IF(ISERROR(VLOOKUP($A39,'liste reference'!$B$7:$P$904,2,0)),"",VLOOKUP($A39,'liste reference'!$B$7:$P$904,2,0)),VLOOKUP($A39,'liste reference'!$A$7:$P$904,3,0)),"")</f>
        <v/>
      </c>
      <c r="J39" s="434" t="str">
        <f aca="false">IF(ISNUMBER(H39),IF(ISERROR(VLOOKUP($A39,'liste reference'!$A$7:$P$904,4,0)),IF(ISERROR(VLOOKUP($A39,'liste reference'!$B$7:$P$904,3,0)),"",VLOOKUP($A39,'liste reference'!$B$7:$P$904,3,0)),VLOOKUP($A39,'liste reference'!$A$7:$P$904,4,0)),"")</f>
        <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51"/>
      <c r="M39" s="451"/>
      <c r="N39" s="451"/>
      <c r="O39" s="437"/>
      <c r="P39" s="438" t="str">
        <f aca="false">IF($A39="NEWCOD",IF($AC39="","No",$AC39),IF(ISTEXT($E39),"DEJA SAISI !",IF($A39="","",IF(ISERROR(VLOOKUP($A39,'liste reference'!A:S,19,FALSE())),IF(ISERROR(VLOOKUP($A39,'liste reference'!B:S,19,FALSE())),"",VLOOKUP($A39,'liste reference'!B:S,19,FALSE())),VLOOKUP($A39,'liste reference'!A:S,19,FALSE())))))</f>
        <v/>
      </c>
      <c r="Q39" s="439" t="str">
        <f aca="false">IF(ISTEXT(H39),"",(B39*$B$7/100)+(C39*$C$7/100))</f>
        <v/>
      </c>
      <c r="R39" s="440" t="str">
        <f aca="false">IF(OR(ISTEXT(H39),Q39=0),"",IF(Q39&lt;0.1,1,IF(Q39&lt;1,2,IF(Q39&lt;10,3,IF(Q39&lt;50,4,IF(Q39&gt;=50,5,""))))))</f>
        <v/>
      </c>
      <c r="S39" s="440" t="n">
        <f aca="false">IF(ISERROR(R39*I39),0,R39*I39)</f>
        <v>0</v>
      </c>
      <c r="T39" s="440" t="n">
        <f aca="false">IF(ISERROR(R39*I39*J39),0,R39*I39*J39)</f>
        <v>0</v>
      </c>
      <c r="U39" s="452" t="n">
        <f aca="false">IF(ISERROR(R39*J39),0,R39*J39)</f>
        <v>0</v>
      </c>
      <c r="V39" s="441" t="str">
        <f aca="false">IF(AND(A39="",F39=0),"",IF(F39=0,"Il manque le(s) % de rec. !",""))</f>
        <v/>
      </c>
      <c r="W39" s="442"/>
      <c r="Y39" s="443" t="str">
        <f aca="false">IF(A39="new.cod","NEWCOD",IF(AND((Z39=""),ISTEXT(A39)),A39,IF(Z39="","",INDEX('liste reference'!$A$8:$A$904,Z39))))</f>
        <v/>
      </c>
      <c r="Z39" s="233" t="str">
        <f aca="false">IF(ISERROR(MATCH(A39,'liste reference'!$A$8:$A$904,0)),IF(ISERROR(MATCH(A39,'liste reference'!$B$8:$B$904,0)),"",(MATCH(A39,'liste reference'!$B$8:$B$904,0))),(MATCH(A39,'liste reference'!$A$8:$A$904,0)))</f>
        <v/>
      </c>
      <c r="AA39" s="444"/>
      <c r="AB39" s="445"/>
      <c r="AC39" s="445"/>
      <c r="BB39" s="233" t="str">
        <f aca="false">IF(A39="","",1)</f>
        <v/>
      </c>
    </row>
    <row r="40" customFormat="false" ht="12.75" hidden="false" customHeight="false" outlineLevel="0" collapsed="false">
      <c r="A40" s="446"/>
      <c r="B40" s="447"/>
      <c r="C40" s="448"/>
      <c r="D40" s="430" t="str">
        <f aca="false">IF(ISERROR(VLOOKUP($A40,'liste reference'!$A$7:$D$904,2,0)),IF(ISERROR(VLOOKUP($A40,'liste reference'!$B$7:$D$904,1,0)),"",VLOOKUP($A40,'liste reference'!$B$7:$D$904,1,0)),VLOOKUP($A40,'liste reference'!$A$7:$D$904,2,0))</f>
        <v/>
      </c>
      <c r="E40" s="449" t="n">
        <f aca="false">IF(D40="",0,VLOOKUP(D40,D$22:D39,1,0))</f>
        <v>0</v>
      </c>
      <c r="F40" s="454" t="n">
        <f aca="false">($B40*$B$7+$C40*$C$7)/100</f>
        <v>0</v>
      </c>
      <c r="G40" s="432" t="str">
        <f aca="false">IF(A40="","",IF(ISERROR(VLOOKUP($A40,'liste reference'!$A$7:$P$904,13,0)),IF(ISERROR(VLOOKUP($A40,'liste reference'!$B$7:$P$904,12,0)),"    -",VLOOKUP($A40,'liste reference'!$B$7:$P$904,12,0)),VLOOKUP($A40,'liste reference'!$A$7:$P$904,13,0)))</f>
        <v/>
      </c>
      <c r="H40" s="433" t="str">
        <f aca="false">IF(A40="","x",IF(ISERROR(VLOOKUP($A40,'liste reference'!$A$8:$P$904,14,0)),IF(ISERROR(VLOOKUP($A40,'liste reference'!$B$8:$P$904,13,0)),"x",VLOOKUP($A40,'liste reference'!$B$8:$P$904,13,0)),VLOOKUP($A40,'liste reference'!$A$8:$P$904,14,0)))</f>
        <v>x</v>
      </c>
      <c r="I40" s="434" t="str">
        <f aca="false">IF(ISNUMBER(H40),IF(ISERROR(VLOOKUP($A40,'liste reference'!$A$7:$P$904,3,0)),IF(ISERROR(VLOOKUP($A40,'liste reference'!$B$7:$P$904,2,0)),"",VLOOKUP($A40,'liste reference'!$B$7:$P$904,2,0)),VLOOKUP($A40,'liste reference'!$A$7:$P$904,3,0)),"")</f>
        <v/>
      </c>
      <c r="J40" s="434" t="str">
        <f aca="false">IF(ISNUMBER(H40),IF(ISERROR(VLOOKUP($A40,'liste reference'!$A$7:$P$904,4,0)),IF(ISERROR(VLOOKUP($A40,'liste reference'!$B$7:$P$904,3,0)),"",VLOOKUP($A40,'liste reference'!$B$7:$P$904,3,0)),VLOOKUP($A40,'liste reference'!$A$7:$P$904,4,0)),"")</f>
        <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51"/>
      <c r="M40" s="451"/>
      <c r="N40" s="451"/>
      <c r="O40" s="437"/>
      <c r="P40" s="438" t="str">
        <f aca="false">IF($A40="NEWCOD",IF($AC40="","No",$AC40),IF(ISTEXT($E40),"DEJA SAISI !",IF($A40="","",IF(ISERROR(VLOOKUP($A40,'liste reference'!A:S,19,FALSE())),IF(ISERROR(VLOOKUP($A40,'liste reference'!B:S,19,FALSE())),"",VLOOKUP($A40,'liste reference'!B:S,19,FALSE())),VLOOKUP($A40,'liste reference'!A:S,19,FALSE())))))</f>
        <v/>
      </c>
      <c r="Q40" s="439" t="str">
        <f aca="false">IF(ISTEXT(H40),"",(B40*$B$7/100)+(C40*$C$7/100))</f>
        <v/>
      </c>
      <c r="R40" s="440" t="str">
        <f aca="false">IF(OR(ISTEXT(H40),Q40=0),"",IF(Q40&lt;0.1,1,IF(Q40&lt;1,2,IF(Q40&lt;10,3,IF(Q40&lt;50,4,IF(Q40&gt;=50,5,""))))))</f>
        <v/>
      </c>
      <c r="S40" s="440" t="n">
        <f aca="false">IF(ISERROR(R40*I40),0,R40*I40)</f>
        <v>0</v>
      </c>
      <c r="T40" s="440" t="n">
        <f aca="false">IF(ISERROR(R40*I40*J40),0,R40*I40*J40)</f>
        <v>0</v>
      </c>
      <c r="U40" s="452" t="n">
        <f aca="false">IF(ISERROR(R40*J40),0,R40*J40)</f>
        <v>0</v>
      </c>
      <c r="V40" s="441" t="str">
        <f aca="false">IF(AND(A40="",F40=0),"",IF(F40=0,"Il manque le(s) % de rec. !",""))</f>
        <v/>
      </c>
      <c r="W40" s="442"/>
      <c r="Y40" s="443" t="str">
        <f aca="false">IF(A40="new.cod","NEWCOD",IF(AND((Z40=""),ISTEXT(A40)),A40,IF(Z40="","",INDEX('liste reference'!$A$8:$A$904,Z40))))</f>
        <v/>
      </c>
      <c r="Z40" s="233" t="str">
        <f aca="false">IF(ISERROR(MATCH(A40,'liste reference'!$A$8:$A$904,0)),IF(ISERROR(MATCH(A40,'liste reference'!$B$8:$B$904,0)),"",(MATCH(A40,'liste reference'!$B$8:$B$904,0))),(MATCH(A40,'liste reference'!$A$8:$A$904,0)))</f>
        <v/>
      </c>
      <c r="AA40" s="444"/>
      <c r="AB40" s="445"/>
      <c r="AC40" s="445"/>
      <c r="BB40" s="233" t="str">
        <f aca="false">IF(A40="","",1)</f>
        <v/>
      </c>
    </row>
    <row r="41" customFormat="false" ht="12.75" hidden="false" customHeight="false" outlineLevel="0" collapsed="false">
      <c r="A41" s="446"/>
      <c r="B41" s="447"/>
      <c r="C41" s="448"/>
      <c r="D41" s="430" t="str">
        <f aca="false">IF(ISERROR(VLOOKUP($A41,'liste reference'!$A$7:$D$904,2,0)),IF(ISERROR(VLOOKUP($A41,'liste reference'!$B$7:$D$904,1,0)),"",VLOOKUP($A41,'liste reference'!$B$7:$D$904,1,0)),VLOOKUP($A41,'liste reference'!$A$7:$D$904,2,0))</f>
        <v/>
      </c>
      <c r="E41" s="449" t="n">
        <f aca="false">IF(D41="",0,VLOOKUP(D41,D$22:D40,1,0))</f>
        <v>0</v>
      </c>
      <c r="F41" s="454" t="n">
        <f aca="false">($B41*$B$7+$C41*$C$7)/100</f>
        <v>0</v>
      </c>
      <c r="G41" s="432" t="str">
        <f aca="false">IF(A41="","",IF(ISERROR(VLOOKUP($A41,'liste reference'!$A$7:$P$904,13,0)),IF(ISERROR(VLOOKUP($A41,'liste reference'!$B$7:$P$904,12,0)),"    -",VLOOKUP($A41,'liste reference'!$B$7:$P$904,12,0)),VLOOKUP($A41,'liste reference'!$A$7:$P$904,13,0)))</f>
        <v/>
      </c>
      <c r="H41" s="433" t="str">
        <f aca="false">IF(A41="","x",IF(ISERROR(VLOOKUP($A41,'liste reference'!$A$8:$P$904,14,0)),IF(ISERROR(VLOOKUP($A41,'liste reference'!$B$8:$P$904,13,0)),"x",VLOOKUP($A41,'liste reference'!$B$8:$P$904,13,0)),VLOOKUP($A41,'liste reference'!$A$8:$P$904,14,0)))</f>
        <v>x</v>
      </c>
      <c r="I41" s="434" t="str">
        <f aca="false">IF(ISNUMBER(H41),IF(ISERROR(VLOOKUP($A41,'liste reference'!$A$7:$P$904,3,0)),IF(ISERROR(VLOOKUP($A41,'liste reference'!$B$7:$P$904,2,0)),"",VLOOKUP($A41,'liste reference'!$B$7:$P$904,2,0)),VLOOKUP($A41,'liste reference'!$A$7:$P$904,3,0)),"")</f>
        <v/>
      </c>
      <c r="J41" s="434" t="str">
        <f aca="false">IF(ISNUMBER(H41),IF(ISERROR(VLOOKUP($A41,'liste reference'!$A$7:$P$904,4,0)),IF(ISERROR(VLOOKUP($A41,'liste reference'!$B$7:$P$904,3,0)),"",VLOOKUP($A41,'liste reference'!$B$7:$P$904,3,0)),VLOOKUP($A41,'liste reference'!$A$7:$P$904,4,0)),"")</f>
        <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51"/>
      <c r="M41" s="451"/>
      <c r="N41" s="451"/>
      <c r="O41" s="437"/>
      <c r="P41" s="438" t="str">
        <f aca="false">IF($A41="NEWCOD",IF($AC41="","No",$AC41),IF(ISTEXT($E41),"DEJA SAISI !",IF($A41="","",IF(ISERROR(VLOOKUP($A41,'liste reference'!A:S,19,FALSE())),IF(ISERROR(VLOOKUP($A41,'liste reference'!B:S,19,FALSE())),"",VLOOKUP($A41,'liste reference'!B:S,19,FALSE())),VLOOKUP($A41,'liste reference'!A:S,19,FALSE())))))</f>
        <v/>
      </c>
      <c r="Q41" s="439" t="str">
        <f aca="false">IF(ISTEXT(H41),"",(B41*$B$7/100)+(C41*$C$7/100))</f>
        <v/>
      </c>
      <c r="R41" s="440" t="str">
        <f aca="false">IF(OR(ISTEXT(H41),Q41=0),"",IF(Q41&lt;0.1,1,IF(Q41&lt;1,2,IF(Q41&lt;10,3,IF(Q41&lt;50,4,IF(Q41&gt;=50,5,""))))))</f>
        <v/>
      </c>
      <c r="S41" s="440" t="n">
        <f aca="false">IF(ISERROR(R41*I41),0,R41*I41)</f>
        <v>0</v>
      </c>
      <c r="T41" s="440" t="n">
        <f aca="false">IF(ISERROR(R41*I41*J41),0,R41*I41*J41)</f>
        <v>0</v>
      </c>
      <c r="U41" s="452" t="n">
        <f aca="false">IF(ISERROR(R41*J41),0,R41*J41)</f>
        <v>0</v>
      </c>
      <c r="V41" s="441" t="str">
        <f aca="false">IF(AND(A41="",F41=0),"",IF(F41=0,"Il manque le(s) % de rec. !",""))</f>
        <v/>
      </c>
      <c r="W41" s="442"/>
      <c r="Y41" s="443" t="str">
        <f aca="false">IF(A41="new.cod","NEWCOD",IF(AND((Z41=""),ISTEXT(A41)),A41,IF(Z41="","",INDEX('liste reference'!$A$8:$A$904,Z41))))</f>
        <v/>
      </c>
      <c r="Z41" s="233" t="str">
        <f aca="false">IF(ISERROR(MATCH(A41,'liste reference'!$A$8:$A$904,0)),IF(ISERROR(MATCH(A41,'liste reference'!$B$8:$B$904,0)),"",(MATCH(A41,'liste reference'!$B$8:$B$904,0))),(MATCH(A41,'liste reference'!$A$8:$A$904,0)))</f>
        <v/>
      </c>
      <c r="AA41" s="444"/>
      <c r="AB41" s="445"/>
      <c r="AC41" s="445"/>
      <c r="BB41" s="233" t="str">
        <f aca="false">IF(A41="","",1)</f>
        <v/>
      </c>
    </row>
    <row r="42" customFormat="false" ht="12.75" hidden="false" customHeight="false" outlineLevel="0" collapsed="false">
      <c r="A42" s="446"/>
      <c r="B42" s="447"/>
      <c r="C42" s="448"/>
      <c r="D42" s="430" t="str">
        <f aca="false">IF(ISERROR(VLOOKUP($A42,'liste reference'!$A$7:$D$904,2,0)),IF(ISERROR(VLOOKUP($A42,'liste reference'!$B$7:$D$904,1,0)),"",VLOOKUP($A42,'liste reference'!$B$7:$D$904,1,0)),VLOOKUP($A42,'liste reference'!$A$7:$D$904,2,0))</f>
        <v/>
      </c>
      <c r="E42" s="449" t="n">
        <f aca="false">IF(D42="",0,VLOOKUP(D42,D$22:D41,1,0))</f>
        <v>0</v>
      </c>
      <c r="F42" s="454" t="n">
        <f aca="false">($B42*$B$7+$C42*$C$7)/100</f>
        <v>0</v>
      </c>
      <c r="G42" s="432" t="str">
        <f aca="false">IF(A42="","",IF(ISERROR(VLOOKUP($A42,'liste reference'!$A$7:$P$904,13,0)),IF(ISERROR(VLOOKUP($A42,'liste reference'!$B$7:$P$904,12,0)),"    -",VLOOKUP($A42,'liste reference'!$B$7:$P$904,12,0)),VLOOKUP($A42,'liste reference'!$A$7:$P$904,13,0)))</f>
        <v/>
      </c>
      <c r="H42" s="433" t="str">
        <f aca="false">IF(A42="","x",IF(ISERROR(VLOOKUP($A42,'liste reference'!$A$8:$P$904,14,0)),IF(ISERROR(VLOOKUP($A42,'liste reference'!$B$8:$P$904,13,0)),"x",VLOOKUP($A42,'liste reference'!$B$8:$P$904,13,0)),VLOOKUP($A42,'liste reference'!$A$8:$P$904,14,0)))</f>
        <v>x</v>
      </c>
      <c r="I42" s="434" t="str">
        <f aca="false">IF(ISNUMBER(H42),IF(ISERROR(VLOOKUP($A42,'liste reference'!$A$7:$P$904,3,0)),IF(ISERROR(VLOOKUP($A42,'liste reference'!$B$7:$P$904,2,0)),"",VLOOKUP($A42,'liste reference'!$B$7:$P$904,2,0)),VLOOKUP($A42,'liste reference'!$A$7:$P$904,3,0)),"")</f>
        <v/>
      </c>
      <c r="J42" s="434" t="str">
        <f aca="false">IF(ISNUMBER(H42),IF(ISERROR(VLOOKUP($A42,'liste reference'!$A$7:$P$904,4,0)),IF(ISERROR(VLOOKUP($A42,'liste reference'!$B$7:$P$904,3,0)),"",VLOOKUP($A42,'liste reference'!$B$7:$P$904,3,0)),VLOOKUP($A42,'liste reference'!$A$7:$P$904,4,0)),"")</f>
        <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51"/>
      <c r="M42" s="451"/>
      <c r="N42" s="451"/>
      <c r="O42" s="437"/>
      <c r="P42" s="438" t="str">
        <f aca="false">IF($A42="NEWCOD",IF($AC42="","No",$AC42),IF(ISTEXT($E42),"DEJA SAISI !",IF($A42="","",IF(ISERROR(VLOOKUP($A42,'liste reference'!A:S,19,FALSE())),IF(ISERROR(VLOOKUP($A42,'liste reference'!B:S,19,FALSE())),"",VLOOKUP($A42,'liste reference'!B:S,19,FALSE())),VLOOKUP($A42,'liste reference'!A:S,19,FALSE())))))</f>
        <v/>
      </c>
      <c r="Q42" s="439" t="str">
        <f aca="false">IF(ISTEXT(H42),"",(B42*$B$7/100)+(C42*$C$7/100))</f>
        <v/>
      </c>
      <c r="R42" s="440" t="str">
        <f aca="false">IF(OR(ISTEXT(H42),Q42=0),"",IF(Q42&lt;0.1,1,IF(Q42&lt;1,2,IF(Q42&lt;10,3,IF(Q42&lt;50,4,IF(Q42&gt;=50,5,""))))))</f>
        <v/>
      </c>
      <c r="S42" s="440" t="n">
        <f aca="false">IF(ISERROR(R42*I42),0,R42*I42)</f>
        <v>0</v>
      </c>
      <c r="T42" s="440" t="n">
        <f aca="false">IF(ISERROR(R42*I42*J42),0,R42*I42*J42)</f>
        <v>0</v>
      </c>
      <c r="U42" s="452" t="n">
        <f aca="false">IF(ISERROR(R42*J42),0,R42*J42)</f>
        <v>0</v>
      </c>
      <c r="V42" s="441" t="str">
        <f aca="false">IF(AND(A42="",F42=0),"",IF(F42=0,"Il manque le(s) % de rec. !",""))</f>
        <v/>
      </c>
      <c r="W42" s="442"/>
      <c r="Y42" s="443" t="str">
        <f aca="false">IF(A42="new.cod","NEWCOD",IF(AND((Z42=""),ISTEXT(A42)),A42,IF(Z42="","",INDEX('liste reference'!$A$8:$A$904,Z42))))</f>
        <v/>
      </c>
      <c r="Z42" s="233" t="str">
        <f aca="false">IF(ISERROR(MATCH(A42,'liste reference'!$A$8:$A$904,0)),IF(ISERROR(MATCH(A42,'liste reference'!$B$8:$B$904,0)),"",(MATCH(A42,'liste reference'!$B$8:$B$904,0))),(MATCH(A42,'liste reference'!$A$8:$A$904,0)))</f>
        <v/>
      </c>
      <c r="AA42" s="444"/>
      <c r="AB42" s="445"/>
      <c r="AC42" s="445"/>
      <c r="BB42" s="233" t="str">
        <f aca="false">IF(A42="","",1)</f>
        <v/>
      </c>
    </row>
    <row r="43" customFormat="false" ht="12.75" hidden="false" customHeight="false" outlineLevel="0" collapsed="false">
      <c r="A43" s="446"/>
      <c r="B43" s="447"/>
      <c r="C43" s="448"/>
      <c r="D43" s="430" t="str">
        <f aca="false">IF(ISERROR(VLOOKUP($A43,'liste reference'!$A$7:$D$904,2,0)),IF(ISERROR(VLOOKUP($A43,'liste reference'!$B$7:$D$904,1,0)),"",VLOOKUP($A43,'liste reference'!$B$7:$D$904,1,0)),VLOOKUP($A43,'liste reference'!$A$7:$D$904,2,0))</f>
        <v/>
      </c>
      <c r="E43" s="449" t="n">
        <f aca="false">IF(D43="",0,VLOOKUP(D43,D$22:D42,1,0))</f>
        <v>0</v>
      </c>
      <c r="F43" s="454" t="n">
        <f aca="false">($B43*$B$7+$C43*$C$7)/100</f>
        <v>0</v>
      </c>
      <c r="G43" s="432" t="str">
        <f aca="false">IF(A43="","",IF(ISERROR(VLOOKUP($A43,'liste reference'!$A$7:$P$904,13,0)),IF(ISERROR(VLOOKUP($A43,'liste reference'!$B$7:$P$904,12,0)),"    -",VLOOKUP($A43,'liste reference'!$B$7:$P$904,12,0)),VLOOKUP($A43,'liste reference'!$A$7:$P$904,13,0)))</f>
        <v/>
      </c>
      <c r="H43" s="433" t="str">
        <f aca="false">IF(A43="","x",IF(ISERROR(VLOOKUP($A43,'liste reference'!$A$8:$P$904,14,0)),IF(ISERROR(VLOOKUP($A43,'liste reference'!$B$8:$P$904,13,0)),"x",VLOOKUP($A43,'liste reference'!$B$8:$P$904,13,0)),VLOOKUP($A43,'liste reference'!$A$8:$P$904,14,0)))</f>
        <v>x</v>
      </c>
      <c r="I43" s="434" t="str">
        <f aca="false">IF(ISNUMBER(H43),IF(ISERROR(VLOOKUP($A43,'liste reference'!$A$7:$P$904,3,0)),IF(ISERROR(VLOOKUP($A43,'liste reference'!$B$7:$P$904,2,0)),"",VLOOKUP($A43,'liste reference'!$B$7:$P$904,2,0)),VLOOKUP($A43,'liste reference'!$A$7:$P$904,3,0)),"")</f>
        <v/>
      </c>
      <c r="J43" s="434" t="str">
        <f aca="false">IF(ISNUMBER(H43),IF(ISERROR(VLOOKUP($A43,'liste reference'!$A$7:$P$904,4,0)),IF(ISERROR(VLOOKUP($A43,'liste reference'!$B$7:$P$904,3,0)),"",VLOOKUP($A43,'liste reference'!$B$7:$P$904,3,0)),VLOOKUP($A43,'liste reference'!$A$7:$P$904,4,0)),"")</f>
        <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51"/>
      <c r="M43" s="451"/>
      <c r="N43" s="451"/>
      <c r="O43" s="437"/>
      <c r="P43" s="438" t="str">
        <f aca="false">IF($A43="NEWCOD",IF($AC43="","No",$AC43),IF(ISTEXT($E43),"DEJA SAISI !",IF($A43="","",IF(ISERROR(VLOOKUP($A43,'liste reference'!A:S,19,FALSE())),IF(ISERROR(VLOOKUP($A43,'liste reference'!B:S,19,FALSE())),"",VLOOKUP($A43,'liste reference'!B:S,19,FALSE())),VLOOKUP($A43,'liste reference'!A:S,19,FALSE())))))</f>
        <v/>
      </c>
      <c r="Q43" s="439" t="str">
        <f aca="false">IF(ISTEXT(H43),"",(B43*$B$7/100)+(C43*$C$7/100))</f>
        <v/>
      </c>
      <c r="R43" s="440" t="str">
        <f aca="false">IF(OR(ISTEXT(H43),Q43=0),"",IF(Q43&lt;0.1,1,IF(Q43&lt;1,2,IF(Q43&lt;10,3,IF(Q43&lt;50,4,IF(Q43&gt;=50,5,""))))))</f>
        <v/>
      </c>
      <c r="S43" s="440" t="n">
        <f aca="false">IF(ISERROR(R43*I43),0,R43*I43)</f>
        <v>0</v>
      </c>
      <c r="T43" s="440" t="n">
        <f aca="false">IF(ISERROR(R43*I43*J43),0,R43*I43*J43)</f>
        <v>0</v>
      </c>
      <c r="U43" s="452" t="n">
        <f aca="false">IF(ISERROR(R43*J43),0,R43*J43)</f>
        <v>0</v>
      </c>
      <c r="V43" s="441" t="str">
        <f aca="false">IF(AND(A43="",F43=0),"",IF(F43=0,"Il manque le(s) % de rec. !",""))</f>
        <v/>
      </c>
      <c r="W43" s="442"/>
      <c r="Y43" s="443" t="str">
        <f aca="false">IF(A43="new.cod","NEWCOD",IF(AND((Z43=""),ISTEXT(A43)),A43,IF(Z43="","",INDEX('liste reference'!$A$8:$A$904,Z43))))</f>
        <v/>
      </c>
      <c r="Z43" s="233" t="str">
        <f aca="false">IF(ISERROR(MATCH(A43,'liste reference'!$A$8:$A$904,0)),IF(ISERROR(MATCH(A43,'liste reference'!$B$8:$B$904,0)),"",(MATCH(A43,'liste reference'!$B$8:$B$904,0))),(MATCH(A43,'liste reference'!$A$8:$A$904,0)))</f>
        <v/>
      </c>
      <c r="AA43" s="444"/>
      <c r="AB43" s="445"/>
      <c r="AC43" s="445"/>
      <c r="BB43" s="233" t="str">
        <f aca="false">IF(A43="","",1)</f>
        <v/>
      </c>
    </row>
    <row r="44" customFormat="false" ht="12.75" hidden="false" customHeight="false" outlineLevel="0" collapsed="false">
      <c r="A44" s="446"/>
      <c r="B44" s="447"/>
      <c r="C44" s="448"/>
      <c r="D44" s="430" t="str">
        <f aca="false">IF(ISERROR(VLOOKUP($A44,'liste reference'!$A$7:$D$904,2,0)),IF(ISERROR(VLOOKUP($A44,'liste reference'!$B$7:$D$904,1,0)),"",VLOOKUP($A44,'liste reference'!$B$7:$D$904,1,0)),VLOOKUP($A44,'liste reference'!$A$7:$D$904,2,0))</f>
        <v/>
      </c>
      <c r="E44" s="449" t="n">
        <f aca="false">IF(D44="",0,VLOOKUP(D44,D$22:D43,1,0))</f>
        <v>0</v>
      </c>
      <c r="F44" s="454" t="n">
        <f aca="false">($B44*$B$7+$C44*$C$7)/100</f>
        <v>0</v>
      </c>
      <c r="G44" s="432" t="str">
        <f aca="false">IF(A44="","",IF(ISERROR(VLOOKUP($A44,'liste reference'!$A$7:$P$904,13,0)),IF(ISERROR(VLOOKUP($A44,'liste reference'!$B$7:$P$904,12,0)),"    -",VLOOKUP($A44,'liste reference'!$B$7:$P$904,12,0)),VLOOKUP($A44,'liste reference'!$A$7:$P$904,13,0)))</f>
        <v/>
      </c>
      <c r="H44" s="433" t="str">
        <f aca="false">IF(A44="","x",IF(ISERROR(VLOOKUP($A44,'liste reference'!$A$8:$P$904,14,0)),IF(ISERROR(VLOOKUP($A44,'liste reference'!$B$8:$P$904,13,0)),"x",VLOOKUP($A44,'liste reference'!$B$8:$P$904,13,0)),VLOOKUP($A44,'liste reference'!$A$8:$P$904,14,0)))</f>
        <v>x</v>
      </c>
      <c r="I44" s="434" t="str">
        <f aca="false">IF(ISNUMBER(H44),IF(ISERROR(VLOOKUP($A44,'liste reference'!$A$7:$P$904,3,0)),IF(ISERROR(VLOOKUP($A44,'liste reference'!$B$7:$P$904,2,0)),"",VLOOKUP($A44,'liste reference'!$B$7:$P$904,2,0)),VLOOKUP($A44,'liste reference'!$A$7:$P$904,3,0)),"")</f>
        <v/>
      </c>
      <c r="J44" s="434" t="str">
        <f aca="false">IF(ISNUMBER(H44),IF(ISERROR(VLOOKUP($A44,'liste reference'!$A$7:$P$904,4,0)),IF(ISERROR(VLOOKUP($A44,'liste reference'!$B$7:$P$904,3,0)),"",VLOOKUP($A44,'liste reference'!$B$7:$P$904,3,0)),VLOOKUP($A44,'liste reference'!$A$7:$P$904,4,0)),"")</f>
        <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51"/>
      <c r="M44" s="451"/>
      <c r="N44" s="451"/>
      <c r="O44" s="437"/>
      <c r="P44" s="438" t="str">
        <f aca="false">IF($A44="NEWCOD",IF($AC44="","No",$AC44),IF(ISTEXT($E44),"DEJA SAISI !",IF($A44="","",IF(ISERROR(VLOOKUP($A44,'liste reference'!A:S,19,FALSE())),IF(ISERROR(VLOOKUP($A44,'liste reference'!B:S,19,FALSE())),"",VLOOKUP($A44,'liste reference'!B:S,19,FALSE())),VLOOKUP($A44,'liste reference'!A:S,19,FALSE())))))</f>
        <v/>
      </c>
      <c r="Q44" s="439" t="str">
        <f aca="false">IF(ISTEXT(H44),"",(B44*$B$7/100)+(C44*$C$7/100))</f>
        <v/>
      </c>
      <c r="R44" s="440" t="str">
        <f aca="false">IF(OR(ISTEXT(H44),Q44=0),"",IF(Q44&lt;0.1,1,IF(Q44&lt;1,2,IF(Q44&lt;10,3,IF(Q44&lt;50,4,IF(Q44&gt;=50,5,""))))))</f>
        <v/>
      </c>
      <c r="S44" s="440" t="n">
        <f aca="false">IF(ISERROR(R44*I44),0,R44*I44)</f>
        <v>0</v>
      </c>
      <c r="T44" s="440" t="n">
        <f aca="false">IF(ISERROR(R44*I44*J44),0,R44*I44*J44)</f>
        <v>0</v>
      </c>
      <c r="U44" s="452" t="n">
        <f aca="false">IF(ISERROR(R44*J44),0,R44*J44)</f>
        <v>0</v>
      </c>
      <c r="V44" s="441" t="str">
        <f aca="false">IF(AND(A44="",F44=0),"",IF(F44=0,"Il manque le(s) % de rec. !",""))</f>
        <v/>
      </c>
      <c r="W44" s="442"/>
      <c r="Y44" s="443" t="str">
        <f aca="false">IF(A44="new.cod","NEWCOD",IF(AND((Z44=""),ISTEXT(A44)),A44,IF(Z44="","",INDEX('liste reference'!$A$8:$A$904,Z44))))</f>
        <v/>
      </c>
      <c r="Z44" s="233" t="str">
        <f aca="false">IF(ISERROR(MATCH(A44,'liste reference'!$A$8:$A$904,0)),IF(ISERROR(MATCH(A44,'liste reference'!$B$8:$B$904,0)),"",(MATCH(A44,'liste reference'!$B$8:$B$904,0))),(MATCH(A44,'liste reference'!$A$8:$A$904,0)))</f>
        <v/>
      </c>
      <c r="AA44" s="444"/>
      <c r="AB44" s="445"/>
      <c r="AC44" s="445"/>
      <c r="BB44" s="233" t="str">
        <f aca="false">IF(A44="","",1)</f>
        <v/>
      </c>
    </row>
    <row r="45" customFormat="false" ht="12.75" hidden="false" customHeight="false" outlineLevel="0" collapsed="false">
      <c r="A45" s="446"/>
      <c r="B45" s="447"/>
      <c r="C45" s="448"/>
      <c r="D45" s="430" t="str">
        <f aca="false">IF(ISERROR(VLOOKUP($A45,'liste reference'!$A$7:$D$904,2,0)),IF(ISERROR(VLOOKUP($A45,'liste reference'!$B$7:$D$904,1,0)),"",VLOOKUP($A45,'liste reference'!$B$7:$D$904,1,0)),VLOOKUP($A45,'liste reference'!$A$7:$D$904,2,0))</f>
        <v/>
      </c>
      <c r="E45" s="449" t="n">
        <f aca="false">IF(D45="",0,VLOOKUP(D45,D$22:D44,1,0))</f>
        <v>0</v>
      </c>
      <c r="F45" s="454" t="n">
        <f aca="false">($B45*$B$7+$C45*$C$7)/100</f>
        <v>0</v>
      </c>
      <c r="G45" s="432" t="str">
        <f aca="false">IF(A45="","",IF(ISERROR(VLOOKUP($A45,'liste reference'!$A$7:$P$904,13,0)),IF(ISERROR(VLOOKUP($A45,'liste reference'!$B$7:$P$904,12,0)),"    -",VLOOKUP($A45,'liste reference'!$B$7:$P$904,12,0)),VLOOKUP($A45,'liste reference'!$A$7:$P$904,13,0)))</f>
        <v/>
      </c>
      <c r="H45" s="433" t="str">
        <f aca="false">IF(A45="","x",IF(ISERROR(VLOOKUP($A45,'liste reference'!$A$8:$P$904,14,0)),IF(ISERROR(VLOOKUP($A45,'liste reference'!$B$8:$P$904,13,0)),"x",VLOOKUP($A45,'liste reference'!$B$8:$P$904,13,0)),VLOOKUP($A45,'liste reference'!$A$8:$P$904,14,0)))</f>
        <v>x</v>
      </c>
      <c r="I45" s="434" t="str">
        <f aca="false">IF(ISNUMBER(H45),IF(ISERROR(VLOOKUP($A45,'liste reference'!$A$7:$P$904,3,0)),IF(ISERROR(VLOOKUP($A45,'liste reference'!$B$7:$P$904,2,0)),"",VLOOKUP($A45,'liste reference'!$B$7:$P$904,2,0)),VLOOKUP($A45,'liste reference'!$A$7:$P$904,3,0)),"")</f>
        <v/>
      </c>
      <c r="J45" s="434" t="str">
        <f aca="false">IF(ISNUMBER(H45),IF(ISERROR(VLOOKUP($A45,'liste reference'!$A$7:$P$904,4,0)),IF(ISERROR(VLOOKUP($A45,'liste reference'!$B$7:$P$904,3,0)),"",VLOOKUP($A45,'liste reference'!$B$7:$P$904,3,0)),VLOOKUP($A45,'liste reference'!$A$7:$P$904,4,0)),"")</f>
        <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51"/>
      <c r="M45" s="451"/>
      <c r="N45" s="451"/>
      <c r="O45" s="437"/>
      <c r="P45" s="438" t="str">
        <f aca="false">IF($A45="NEWCOD",IF($AC45="","No",$AC45),IF(ISTEXT($E45),"DEJA SAISI !",IF($A45="","",IF(ISERROR(VLOOKUP($A45,'liste reference'!A:S,19,FALSE())),IF(ISERROR(VLOOKUP($A45,'liste reference'!B:S,19,FALSE())),"",VLOOKUP($A45,'liste reference'!B:S,19,FALSE())),VLOOKUP($A45,'liste reference'!A:S,19,FALSE())))))</f>
        <v/>
      </c>
      <c r="Q45" s="439" t="str">
        <f aca="false">IF(ISTEXT(H45),"",(B45*$B$7/100)+(C45*$C$7/100))</f>
        <v/>
      </c>
      <c r="R45" s="440" t="str">
        <f aca="false">IF(OR(ISTEXT(H45),Q45=0),"",IF(Q45&lt;0.1,1,IF(Q45&lt;1,2,IF(Q45&lt;10,3,IF(Q45&lt;50,4,IF(Q45&gt;=50,5,""))))))</f>
        <v/>
      </c>
      <c r="S45" s="440" t="n">
        <f aca="false">IF(ISERROR(R45*I45),0,R45*I45)</f>
        <v>0</v>
      </c>
      <c r="T45" s="440" t="n">
        <f aca="false">IF(ISERROR(R45*I45*J45),0,R45*I45*J45)</f>
        <v>0</v>
      </c>
      <c r="U45" s="452" t="n">
        <f aca="false">IF(ISERROR(R45*J45),0,R45*J45)</f>
        <v>0</v>
      </c>
      <c r="V45" s="441" t="str">
        <f aca="false">IF(AND(A45="",F45=0),"",IF(F45=0,"Il manque le(s) % de rec. !",""))</f>
        <v/>
      </c>
      <c r="W45" s="442"/>
      <c r="Y45" s="443" t="str">
        <f aca="false">IF(A45="new.cod","NEWCOD",IF(AND((Z45=""),ISTEXT(A45)),A45,IF(Z45="","",INDEX('liste reference'!$A$8:$A$904,Z45))))</f>
        <v/>
      </c>
      <c r="Z45" s="233" t="str">
        <f aca="false">IF(ISERROR(MATCH(A45,'liste reference'!$A$8:$A$904,0)),IF(ISERROR(MATCH(A45,'liste reference'!$B$8:$B$904,0)),"",(MATCH(A45,'liste reference'!$B$8:$B$904,0))),(MATCH(A45,'liste reference'!$A$8:$A$904,0)))</f>
        <v/>
      </c>
      <c r="AA45" s="444"/>
      <c r="AB45" s="445"/>
      <c r="AC45" s="445"/>
      <c r="BB45" s="233" t="str">
        <f aca="false">IF(A45="","",1)</f>
        <v/>
      </c>
    </row>
    <row r="46" customFormat="false" ht="12.75" hidden="false" customHeight="false" outlineLevel="0" collapsed="false">
      <c r="A46" s="446"/>
      <c r="B46" s="447"/>
      <c r="C46" s="448"/>
      <c r="D46" s="430" t="str">
        <f aca="false">IF(ISERROR(VLOOKUP($A46,'liste reference'!$A$7:$D$904,2,0)),IF(ISERROR(VLOOKUP($A46,'liste reference'!$B$7:$D$904,1,0)),"",VLOOKUP($A46,'liste reference'!$B$7:$D$904,1,0)),VLOOKUP($A46,'liste reference'!$A$7:$D$904,2,0))</f>
        <v/>
      </c>
      <c r="E46" s="449" t="n">
        <f aca="false">IF(D46="",0,VLOOKUP(D46,D$22:D39,1,0))</f>
        <v>0</v>
      </c>
      <c r="F46" s="454" t="n">
        <f aca="false">($B46*$B$7+$C46*$C$7)/100</f>
        <v>0</v>
      </c>
      <c r="G46" s="432" t="str">
        <f aca="false">IF(A46="","",IF(ISERROR(VLOOKUP($A46,'liste reference'!$A$7:$P$904,13,0)),IF(ISERROR(VLOOKUP($A46,'liste reference'!$B$7:$P$904,12,0)),"    -",VLOOKUP($A46,'liste reference'!$B$7:$P$904,12,0)),VLOOKUP($A46,'liste reference'!$A$7:$P$904,13,0)))</f>
        <v/>
      </c>
      <c r="H46" s="433" t="str">
        <f aca="false">IF(A46="","x",IF(ISERROR(VLOOKUP($A46,'liste reference'!$A$8:$P$904,14,0)),IF(ISERROR(VLOOKUP($A46,'liste reference'!$B$8:$P$904,13,0)),"x",VLOOKUP($A46,'liste reference'!$B$8:$P$904,13,0)),VLOOKUP($A46,'liste reference'!$A$8:$P$904,14,0)))</f>
        <v>x</v>
      </c>
      <c r="I46" s="434" t="str">
        <f aca="false">IF(ISNUMBER(H46),IF(ISERROR(VLOOKUP($A46,'liste reference'!$A$7:$P$904,3,0)),IF(ISERROR(VLOOKUP($A46,'liste reference'!$B$7:$P$904,2,0)),"",VLOOKUP($A46,'liste reference'!$B$7:$P$904,2,0)),VLOOKUP($A46,'liste reference'!$A$7:$P$904,3,0)),"")</f>
        <v/>
      </c>
      <c r="J46" s="434" t="str">
        <f aca="false">IF(ISNUMBER(H46),IF(ISERROR(VLOOKUP($A46,'liste reference'!$A$7:$P$904,4,0)),IF(ISERROR(VLOOKUP($A46,'liste reference'!$B$7:$P$904,3,0)),"",VLOOKUP($A46,'liste reference'!$B$7:$P$904,3,0)),VLOOKUP($A46,'liste reference'!$A$7:$P$904,4,0)),"")</f>
        <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51"/>
      <c r="M46" s="451"/>
      <c r="N46" s="451"/>
      <c r="O46" s="437"/>
      <c r="P46" s="438" t="str">
        <f aca="false">IF($A46="NEWCOD",IF($AC46="","No",$AC46),IF(ISTEXT($E46),"DEJA SAISI !",IF($A46="","",IF(ISERROR(VLOOKUP($A46,'liste reference'!A:S,19,FALSE())),IF(ISERROR(VLOOKUP($A46,'liste reference'!B:S,19,FALSE())),"",VLOOKUP($A46,'liste reference'!B:S,19,FALSE())),VLOOKUP($A46,'liste reference'!A:S,19,FALSE())))))</f>
        <v/>
      </c>
      <c r="Q46" s="439" t="str">
        <f aca="false">IF(ISTEXT(H46),"",(B46*$B$7/100)+(C46*$C$7/100))</f>
        <v/>
      </c>
      <c r="R46" s="440" t="str">
        <f aca="false">IF(OR(ISTEXT(H46),Q46=0),"",IF(Q46&lt;0.1,1,IF(Q46&lt;1,2,IF(Q46&lt;10,3,IF(Q46&lt;50,4,IF(Q46&gt;=50,5,""))))))</f>
        <v/>
      </c>
      <c r="S46" s="440" t="n">
        <f aca="false">IF(ISERROR(R46*I46),0,R46*I46)</f>
        <v>0</v>
      </c>
      <c r="T46" s="440" t="n">
        <f aca="false">IF(ISERROR(R46*I46*J46),0,R46*I46*J46)</f>
        <v>0</v>
      </c>
      <c r="U46" s="452" t="n">
        <f aca="false">IF(ISERROR(R46*J46),0,R46*J46)</f>
        <v>0</v>
      </c>
      <c r="V46" s="441" t="str">
        <f aca="false">IF(AND(A46="",F46=0),"",IF(F46=0,"Il manque le(s) % de rec. !",""))</f>
        <v/>
      </c>
      <c r="W46" s="442"/>
      <c r="Y46" s="443" t="str">
        <f aca="false">IF(A46="new.cod","NEWCOD",IF(AND((Z46=""),ISTEXT(A46)),A46,IF(Z46="","",INDEX('liste reference'!$A$8:$A$904,Z46))))</f>
        <v/>
      </c>
      <c r="Z46" s="233" t="str">
        <f aca="false">IF(ISERROR(MATCH(A46,'liste reference'!$A$8:$A$904,0)),IF(ISERROR(MATCH(A46,'liste reference'!$B$8:$B$904,0)),"",(MATCH(A46,'liste reference'!$B$8:$B$904,0))),(MATCH(A46,'liste reference'!$A$8:$A$904,0)))</f>
        <v/>
      </c>
      <c r="AA46" s="444"/>
      <c r="AB46" s="445"/>
      <c r="AC46" s="445"/>
      <c r="BB46" s="233" t="str">
        <f aca="false">IF(A46="","",1)</f>
        <v/>
      </c>
    </row>
    <row r="47" customFormat="false" ht="12.75" hidden="false" customHeight="false" outlineLevel="0" collapsed="false">
      <c r="A47" s="446"/>
      <c r="B47" s="447"/>
      <c r="C47" s="448"/>
      <c r="D47" s="430" t="str">
        <f aca="false">IF(ISERROR(VLOOKUP($A47,'liste reference'!$A$7:$D$904,2,0)),IF(ISERROR(VLOOKUP($A47,'liste reference'!$B$7:$D$904,1,0)),"",VLOOKUP($A47,'liste reference'!$B$7:$D$904,1,0)),VLOOKUP($A47,'liste reference'!$A$7:$D$904,2,0))</f>
        <v/>
      </c>
      <c r="E47" s="449" t="n">
        <f aca="false">IF(D47="",0,VLOOKUP(D47,D$22:D39,1,0))</f>
        <v>0</v>
      </c>
      <c r="F47" s="454" t="n">
        <f aca="false">($B47*$B$7+$C47*$C$7)/100</f>
        <v>0</v>
      </c>
      <c r="G47" s="432" t="str">
        <f aca="false">IF(A47="","",IF(ISERROR(VLOOKUP($A47,'liste reference'!$A$7:$P$904,13,0)),IF(ISERROR(VLOOKUP($A47,'liste reference'!$B$7:$P$904,12,0)),"    -",VLOOKUP($A47,'liste reference'!$B$7:$P$904,12,0)),VLOOKUP($A47,'liste reference'!$A$7:$P$904,13,0)))</f>
        <v/>
      </c>
      <c r="H47" s="433" t="str">
        <f aca="false">IF(A47="","x",IF(ISERROR(VLOOKUP($A47,'liste reference'!$A$8:$P$904,14,0)),IF(ISERROR(VLOOKUP($A47,'liste reference'!$B$8:$P$904,13,0)),"x",VLOOKUP($A47,'liste reference'!$B$8:$P$904,13,0)),VLOOKUP($A47,'liste reference'!$A$8:$P$904,14,0)))</f>
        <v>x</v>
      </c>
      <c r="I47" s="434" t="str">
        <f aca="false">IF(ISNUMBER(H47),IF(ISERROR(VLOOKUP($A47,'liste reference'!$A$7:$P$904,3,0)),IF(ISERROR(VLOOKUP($A47,'liste reference'!$B$7:$P$904,2,0)),"",VLOOKUP($A47,'liste reference'!$B$7:$P$904,2,0)),VLOOKUP($A47,'liste reference'!$A$7:$P$904,3,0)),"")</f>
        <v/>
      </c>
      <c r="J47" s="434" t="str">
        <f aca="false">IF(ISNUMBER(H47),IF(ISERROR(VLOOKUP($A47,'liste reference'!$A$7:$P$904,4,0)),IF(ISERROR(VLOOKUP($A47,'liste reference'!$B$7:$P$904,3,0)),"",VLOOKUP($A47,'liste reference'!$B$7:$P$904,3,0)),VLOOKUP($A47,'liste reference'!$A$7:$P$904,4,0)),"")</f>
        <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51"/>
      <c r="M47" s="451"/>
      <c r="N47" s="451"/>
      <c r="O47" s="437"/>
      <c r="P47" s="438" t="str">
        <f aca="false">IF($A47="NEWCOD",IF($AC47="","No",$AC47),IF(ISTEXT($E47),"DEJA SAISI !",IF($A47="","",IF(ISERROR(VLOOKUP($A47,'liste reference'!A:S,19,FALSE())),IF(ISERROR(VLOOKUP($A47,'liste reference'!B:S,19,FALSE())),"",VLOOKUP($A47,'liste reference'!B:S,19,FALSE())),VLOOKUP($A47,'liste reference'!A:S,19,FALSE())))))</f>
        <v/>
      </c>
      <c r="Q47" s="439" t="str">
        <f aca="false">IF(ISTEXT(H47),"",(B47*$B$7/100)+(C47*$C$7/100))</f>
        <v/>
      </c>
      <c r="R47" s="440" t="str">
        <f aca="false">IF(OR(ISTEXT(H47),Q47=0),"",IF(Q47&lt;0.1,1,IF(Q47&lt;1,2,IF(Q47&lt;10,3,IF(Q47&lt;50,4,IF(Q47&gt;=50,5,""))))))</f>
        <v/>
      </c>
      <c r="S47" s="440" t="n">
        <f aca="false">IF(ISERROR(R47*I47),0,R47*I47)</f>
        <v>0</v>
      </c>
      <c r="T47" s="440" t="n">
        <f aca="false">IF(ISERROR(R47*I47*J47),0,R47*I47*J47)</f>
        <v>0</v>
      </c>
      <c r="U47" s="452" t="n">
        <f aca="false">IF(ISERROR(R47*J47),0,R47*J47)</f>
        <v>0</v>
      </c>
      <c r="V47" s="441" t="str">
        <f aca="false">IF(AND(A47="",F47=0),"",IF(F47=0,"Il manque le(s) % de rec. !",""))</f>
        <v/>
      </c>
      <c r="W47" s="442"/>
      <c r="Y47" s="443" t="str">
        <f aca="false">IF(A47="new.cod","NEWCOD",IF(AND((Z47=""),ISTEXT(A47)),A47,IF(Z47="","",INDEX('liste reference'!$A$8:$A$904,Z47))))</f>
        <v/>
      </c>
      <c r="Z47" s="233" t="str">
        <f aca="false">IF(ISERROR(MATCH(A47,'liste reference'!$A$8:$A$904,0)),IF(ISERROR(MATCH(A47,'liste reference'!$B$8:$B$904,0)),"",(MATCH(A47,'liste reference'!$B$8:$B$904,0))),(MATCH(A47,'liste reference'!$A$8:$A$904,0)))</f>
        <v/>
      </c>
      <c r="AA47" s="444"/>
      <c r="AB47" s="445"/>
      <c r="AC47" s="445"/>
      <c r="BB47" s="233" t="str">
        <f aca="false">IF(A47="","",1)</f>
        <v/>
      </c>
    </row>
    <row r="48" customFormat="false" ht="12.75"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IF(D48="",0,VLOOKUP(D48,D$22:D40,1,0))</f>
        <v>0</v>
      </c>
      <c r="F48" s="454"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42"/>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2.75"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4"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42"/>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2.75"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4"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42"/>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2.75"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IF(D51="",0,VLOOKUP(D51,D$22:D50,1,0))</f>
        <v>0</v>
      </c>
      <c r="F51" s="454"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42"/>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2.75"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4"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42"/>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2.75"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4"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42"/>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2.75"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4"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42"/>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2.75"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4"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42"/>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2.75"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4"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42"/>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2.75"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4"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42"/>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2.75"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4"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42"/>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2.75"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4"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42"/>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2.75"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4"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42"/>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2.75"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4"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42"/>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2.75"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4"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42"/>
      <c r="X62" s="442"/>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2.75"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4"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42"/>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4"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42"/>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2.75"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4"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42"/>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2.75"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4"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42"/>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2.75"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4"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42"/>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2.75"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4"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42"/>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2.75"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4"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42"/>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2.75"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4"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42"/>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2.75"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4"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42"/>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2.75"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4"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42"/>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2.75"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4"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42"/>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2.75"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4"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42"/>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2.75"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4"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42"/>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2.75"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4"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42"/>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2.75"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4"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42"/>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2.75"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4"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42"/>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2.75"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4"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42"/>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2.75"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4"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42"/>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2.75"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4"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42"/>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2.75"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5" hidden="true" customHeight="false" outlineLevel="0" collapsed="false">
      <c r="A83" s="477" t="s">
        <v>2680</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2.75" hidden="true" customHeight="false" outlineLevel="0" collapsed="false">
      <c r="A84" s="481" t="str">
        <f aca="false">A3</f>
        <v>(Cours d'eau)</v>
      </c>
      <c r="B84" s="482" t="str">
        <f aca="false">C3</f>
        <v>(Nom de la station)</v>
      </c>
      <c r="C84" s="483" t="str">
        <f aca="false">A4</f>
        <v>(Date)</v>
      </c>
      <c r="D84" s="484" t="str">
        <f aca="false">IF(ISERROR(SUM($T$23:$T$82)/SUM($U$23:$U$82)),"",SUM($T$23:$T$82)/SUM($U$23:$U$82))</f>
        <v/>
      </c>
      <c r="E84" s="485" t="n">
        <f aca="false">N13</f>
        <v>0</v>
      </c>
      <c r="F84" s="482" t="n">
        <f aca="false">N14</f>
        <v>0</v>
      </c>
      <c r="G84" s="482" t="n">
        <f aca="false">N15</f>
        <v>0</v>
      </c>
      <c r="H84" s="482" t="n">
        <f aca="false">N16</f>
        <v>0</v>
      </c>
      <c r="I84" s="482" t="n">
        <f aca="false">N17</f>
        <v>0</v>
      </c>
      <c r="J84" s="486" t="str">
        <f aca="false">N8</f>
        <v>     -</v>
      </c>
      <c r="K84" s="484" t="str">
        <f aca="false">N9</f>
        <v>     -</v>
      </c>
      <c r="L84" s="485" t="n">
        <f aca="false">N10</f>
        <v>0</v>
      </c>
      <c r="M84" s="485" t="n">
        <f aca="false">N11</f>
        <v>0</v>
      </c>
      <c r="N84" s="484" t="str">
        <f aca="false">O8</f>
        <v>      -</v>
      </c>
      <c r="O84" s="484" t="str">
        <f aca="false">O9</f>
        <v>      -</v>
      </c>
      <c r="P84" s="485" t="n">
        <f aca="false">O10</f>
        <v>0</v>
      </c>
      <c r="Q84" s="485" t="n">
        <f aca="false">O11</f>
        <v>0</v>
      </c>
      <c r="R84" s="485" t="n">
        <f aca="false">F21</f>
        <v>0</v>
      </c>
      <c r="S84" s="485" t="n">
        <f aca="false">K11</f>
        <v>0</v>
      </c>
      <c r="T84" s="485" t="n">
        <f aca="false">K12</f>
        <v>0</v>
      </c>
      <c r="U84" s="485" t="n">
        <f aca="false">K13</f>
        <v>0</v>
      </c>
      <c r="V84" s="487" t="n">
        <f aca="false">K14</f>
        <v>0</v>
      </c>
      <c r="W84" s="488" t="n">
        <f aca="false">K15</f>
        <v>0</v>
      </c>
      <c r="Z84" s="489"/>
      <c r="AA84" s="489"/>
      <c r="AB84" s="480"/>
      <c r="AC84" s="480"/>
      <c r="AD84" s="480"/>
    </row>
    <row r="85" customFormat="false" ht="12.75" hidden="true" customHeight="false" outlineLevel="0" collapsed="false">
      <c r="P85" s="233"/>
      <c r="Q85" s="233"/>
      <c r="R85" s="233"/>
      <c r="S85" s="233"/>
      <c r="T85" s="233"/>
      <c r="U85" s="233"/>
      <c r="V85" s="233"/>
    </row>
    <row r="86" customFormat="false" ht="12.75" hidden="true" customHeight="false" outlineLevel="0" collapsed="false">
      <c r="P86" s="233"/>
      <c r="Q86" s="490" t="s">
        <v>2681</v>
      </c>
      <c r="R86" s="233"/>
      <c r="S86" s="441"/>
      <c r="T86" s="233"/>
      <c r="U86" s="233"/>
      <c r="V86" s="233"/>
    </row>
    <row r="87" customFormat="false" ht="12.75" hidden="true" customHeight="false" outlineLevel="0" collapsed="false">
      <c r="P87" s="233"/>
      <c r="Q87" s="233" t="s">
        <v>2682</v>
      </c>
      <c r="R87" s="233"/>
      <c r="S87" s="441" t="n">
        <f aca="false">VLOOKUP(MAX($S$23:$S$82),($S$23:$U$82),1,0)</f>
        <v>0</v>
      </c>
      <c r="T87" s="233"/>
      <c r="U87" s="233"/>
      <c r="V87" s="233"/>
    </row>
    <row r="88" customFormat="false" ht="12.75" hidden="true" customHeight="false" outlineLevel="0" collapsed="false">
      <c r="P88" s="233"/>
      <c r="Q88" s="233" t="s">
        <v>2683</v>
      </c>
      <c r="R88" s="233"/>
      <c r="S88" s="441" t="n">
        <f aca="false">VLOOKUP((S87),($S$23:$U$82),2,0)</f>
        <v>0</v>
      </c>
      <c r="T88" s="233"/>
      <c r="U88" s="233"/>
      <c r="V88" s="233"/>
    </row>
    <row r="89" customFormat="false" ht="12.75" hidden="true" customHeight="false" outlineLevel="0" collapsed="false">
      <c r="Q89" s="233" t="s">
        <v>2684</v>
      </c>
      <c r="R89" s="233"/>
      <c r="S89" s="441" t="n">
        <f aca="false">VLOOKUP((S87),($S$23:$U$82),3,0)</f>
        <v>0</v>
      </c>
      <c r="T89" s="233"/>
    </row>
    <row r="90" customFormat="false" ht="12.75" hidden="false" customHeight="false" outlineLevel="0" collapsed="false">
      <c r="Q90" s="233" t="s">
        <v>2685</v>
      </c>
      <c r="R90" s="233"/>
      <c r="S90" s="491" t="str">
        <f aca="false">IF(ISERROR(SUM($T$23:$T$82)/SUM($U$23:$U$82)),"",(SUM($T$23:$T$82)-S88)/(SUM($U$23:$U$82)-S89))</f>
        <v/>
      </c>
      <c r="T90" s="233"/>
    </row>
    <row r="91" customFormat="false" ht="12.75" hidden="false" customHeight="false" outlineLevel="0" collapsed="false">
      <c r="Q91" s="440" t="s">
        <v>2686</v>
      </c>
      <c r="R91" s="440"/>
      <c r="S91" s="440" t="e">
        <f aca="false">INDEX('liste reference'!$A$8:$A$904,$T$91)</f>
        <v>#N/A</v>
      </c>
      <c r="T91" s="233" t="e">
        <f aca="false">IF(ISERROR(MATCH($S$93,'liste reference'!$A$8:$A$904,0)),MATCH($S$93,'liste reference'!$B$8:$B$904,0),(MATCH($S$93,'liste reference'!$A$8:$A$904,0)))</f>
        <v>#N/A</v>
      </c>
      <c r="U91" s="480"/>
    </row>
    <row r="92" customFormat="false" ht="12.75" hidden="false" customHeight="false" outlineLevel="0" collapsed="false">
      <c r="Q92" s="233" t="s">
        <v>2687</v>
      </c>
      <c r="R92" s="233"/>
      <c r="S92" s="233" t="n">
        <f aca="false">MATCH(S87,$S$23:$S$82,0)</f>
        <v>1</v>
      </c>
      <c r="T92" s="233"/>
    </row>
    <row r="93" customFormat="false" ht="12.75" hidden="false" customHeight="false" outlineLevel="0" collapsed="false">
      <c r="Q93" s="440" t="s">
        <v>2688</v>
      </c>
      <c r="R93" s="233"/>
      <c r="S93" s="440" t="n">
        <f aca="false">INDEX($A$23:$A$82,$S$92)</f>
        <v>0</v>
      </c>
      <c r="T93" s="233"/>
    </row>
    <row r="94" customFormat="false" ht="12.75"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2701</v>
      </c>
      <c r="B1" s="549"/>
      <c r="C1" s="549"/>
      <c r="D1" s="549"/>
    </row>
    <row r="2" customFormat="false" ht="15" hidden="false" customHeight="false" outlineLevel="0" collapsed="false">
      <c r="A2" s="550" t="s">
        <v>2702</v>
      </c>
      <c r="B2" s="551"/>
      <c r="C2" s="552"/>
      <c r="D2" s="552"/>
    </row>
    <row r="3" customFormat="false" ht="15.75" hidden="false" customHeight="false" outlineLevel="0" collapsed="false">
      <c r="A3" s="550" t="s">
        <v>2703</v>
      </c>
      <c r="B3" s="551"/>
      <c r="C3" s="552"/>
      <c r="D3" s="553" t="s">
        <v>2704</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2705</v>
      </c>
      <c r="G15" s="571"/>
      <c r="H15" s="572" t="s">
        <v>2706</v>
      </c>
      <c r="I15" s="571"/>
    </row>
    <row r="16" customFormat="false" ht="15" hidden="false" customHeight="false" outlineLevel="0" collapsed="false">
      <c r="A16" s="567" t="s">
        <v>1708</v>
      </c>
      <c r="B16" s="566" t="s">
        <v>1709</v>
      </c>
      <c r="C16" s="568"/>
      <c r="D16" s="569"/>
      <c r="F16" s="573" t="s">
        <v>2707</v>
      </c>
      <c r="G16" s="574"/>
      <c r="H16" s="573" t="s">
        <v>2707</v>
      </c>
      <c r="I16" s="575"/>
    </row>
    <row r="17" customFormat="false" ht="15" hidden="false" customHeight="false" outlineLevel="0" collapsed="false">
      <c r="A17" s="565" t="s">
        <v>2127</v>
      </c>
      <c r="B17" s="566" t="s">
        <v>2128</v>
      </c>
      <c r="C17" s="568"/>
      <c r="D17" s="569"/>
      <c r="F17" s="576" t="s">
        <v>2619</v>
      </c>
      <c r="G17" s="577"/>
      <c r="H17" s="576" t="s">
        <v>2619</v>
      </c>
      <c r="I17" s="578"/>
    </row>
    <row r="18" customFormat="false" ht="15" hidden="false" customHeight="false" outlineLevel="0" collapsed="false">
      <c r="A18" s="565" t="s">
        <v>1212</v>
      </c>
      <c r="B18" s="566" t="s">
        <v>1213</v>
      </c>
      <c r="C18" s="568"/>
      <c r="D18" s="569"/>
      <c r="F18" s="576" t="s">
        <v>2708</v>
      </c>
      <c r="G18" s="577"/>
      <c r="H18" s="576" t="s">
        <v>2708</v>
      </c>
      <c r="I18" s="578"/>
    </row>
    <row r="19" customFormat="false" ht="15" hidden="false" customHeight="false" outlineLevel="0" collapsed="false">
      <c r="A19" s="565" t="s">
        <v>1711</v>
      </c>
      <c r="B19" s="566" t="s">
        <v>1712</v>
      </c>
      <c r="C19" s="568"/>
      <c r="D19" s="569"/>
      <c r="F19" s="576" t="s">
        <v>2709</v>
      </c>
      <c r="G19" s="577"/>
      <c r="H19" s="576" t="s">
        <v>2709</v>
      </c>
      <c r="I19" s="578"/>
    </row>
    <row r="20" customFormat="false" ht="15" hidden="false" customHeight="false" outlineLevel="0" collapsed="false">
      <c r="A20" s="567" t="s">
        <v>1714</v>
      </c>
      <c r="B20" s="566" t="s">
        <v>1715</v>
      </c>
      <c r="C20" s="568"/>
      <c r="D20" s="569"/>
      <c r="F20" s="576" t="s">
        <v>2710</v>
      </c>
      <c r="G20" s="577"/>
      <c r="H20" s="576" t="s">
        <v>2710</v>
      </c>
      <c r="I20" s="578"/>
    </row>
    <row r="21" customFormat="false" ht="15" hidden="false" customHeight="false" outlineLevel="0" collapsed="false">
      <c r="A21" s="567" t="s">
        <v>1720</v>
      </c>
      <c r="B21" s="566" t="s">
        <v>1721</v>
      </c>
      <c r="C21" s="568"/>
      <c r="D21" s="569"/>
      <c r="F21" s="576" t="s">
        <v>2620</v>
      </c>
      <c r="G21" s="577"/>
      <c r="H21" s="576" t="s">
        <v>2620</v>
      </c>
      <c r="I21" s="578"/>
    </row>
    <row r="22" customFormat="false" ht="15" hidden="false" customHeight="false" outlineLevel="0" collapsed="false">
      <c r="A22" s="565" t="s">
        <v>1726</v>
      </c>
      <c r="B22" s="566" t="s">
        <v>1727</v>
      </c>
      <c r="C22" s="568"/>
      <c r="D22" s="569"/>
      <c r="F22" s="576" t="s">
        <v>2711</v>
      </c>
      <c r="G22" s="577"/>
      <c r="H22" s="576" t="s">
        <v>2711</v>
      </c>
      <c r="I22" s="578"/>
    </row>
    <row r="23" customFormat="false" ht="15" hidden="false" customHeight="false" outlineLevel="0" collapsed="false">
      <c r="A23" s="565" t="s">
        <v>2465</v>
      </c>
      <c r="B23" s="566" t="s">
        <v>2466</v>
      </c>
      <c r="C23" s="568"/>
      <c r="D23" s="569"/>
      <c r="F23" s="576" t="s">
        <v>2712</v>
      </c>
      <c r="G23" s="577"/>
      <c r="H23" s="576" t="s">
        <v>2712</v>
      </c>
      <c r="I23" s="578"/>
    </row>
    <row r="24" customFormat="false" ht="15" hidden="false" customHeight="false" outlineLevel="0" collapsed="false">
      <c r="A24" s="565" t="s">
        <v>2130</v>
      </c>
      <c r="B24" s="566" t="s">
        <v>2131</v>
      </c>
      <c r="C24" s="568"/>
      <c r="D24" s="569"/>
      <c r="F24" s="576" t="s">
        <v>2713</v>
      </c>
      <c r="G24" s="577"/>
      <c r="H24" s="576" t="s">
        <v>2713</v>
      </c>
      <c r="I24" s="578"/>
    </row>
    <row r="25" customFormat="false" ht="15" hidden="false" customHeight="false" outlineLevel="0" collapsed="false">
      <c r="A25" s="565" t="s">
        <v>2133</v>
      </c>
      <c r="B25" s="566" t="s">
        <v>2134</v>
      </c>
      <c r="C25" s="568"/>
      <c r="D25" s="569"/>
      <c r="F25" s="579" t="s">
        <v>2714</v>
      </c>
      <c r="G25" s="580"/>
      <c r="H25" s="579" t="s">
        <v>2714</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2676</v>
      </c>
    </row>
    <row r="29" customFormat="false" ht="15" hidden="false" customHeight="false" outlineLevel="0" collapsed="false">
      <c r="A29" s="565" t="s">
        <v>1219</v>
      </c>
      <c r="B29" s="566" t="s">
        <v>1220</v>
      </c>
      <c r="C29" s="568"/>
      <c r="D29" s="569"/>
      <c r="F29" s="583" t="s">
        <v>2679</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2715</v>
      </c>
    </row>
    <row r="35" customFormat="false" ht="15" hidden="false" customHeight="false" outlineLevel="0" collapsed="false">
      <c r="A35" s="565" t="s">
        <v>52</v>
      </c>
      <c r="B35" s="566" t="s">
        <v>53</v>
      </c>
      <c r="C35" s="568"/>
      <c r="D35" s="569"/>
      <c r="F35" s="583" t="s">
        <v>2716</v>
      </c>
    </row>
    <row r="36" customFormat="false" ht="15" hidden="false" customHeight="false" outlineLevel="0" collapsed="false">
      <c r="A36" s="567" t="s">
        <v>320</v>
      </c>
      <c r="B36" s="566" t="s">
        <v>321</v>
      </c>
      <c r="C36" s="568"/>
      <c r="D36" s="569"/>
      <c r="F36" s="585" t="s">
        <v>2717</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sdal</cp:lastModifiedBy>
  <cp:lastPrinted>2015-03-12T13:27:09Z</cp:lastPrinted>
  <dcterms:modified xsi:type="dcterms:W3CDTF">2015-03-30T18:04:36Z</dcterms:modified>
  <cp:revision>0</cp:revision>
  <dc:subject/>
  <dc:title>Feuille d'aide au calcul de l'IBMR</dc:title>
</cp:coreProperties>
</file>