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5480" sheetId="6" state="visible" r:id="rId8"/>
    <sheet name="jgjg" sheetId="7" state="hidden" r:id="rId9"/>
    <sheet name="liste codes réf" sheetId="8" state="hidden" r:id="rId10"/>
  </sheets>
  <definedNames>
    <definedName function="false" hidden="false" localSheetId="5" name="_xlnm.Print_Area" vbProcedure="false">'06205480'!$A$1:$Q$82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'06205480'!$A$1:$Q$82</definedName>
    <definedName function="false" hidden="false" localSheetId="5" name="_xlnm__FilterDatabase" vbProcedure="false">'06205480'!$A$1:$C$1415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<sst xmlns="http://schemas.openxmlformats.org/spreadsheetml/2006/main" count="8834" uniqueCount="3498">
  <si>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</si>
  <si>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</si>
  <si>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</si>
  <si>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</si>
  <si>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</si>
  <si>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</si>
  <si>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</si>
  <si>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</si>
  <si>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</si>
  <si>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</si>
  <si>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</si>
  <si>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</si>
  <si>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</si>
  <si>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</si>
  <si>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</si>
  <si>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</si>
  <si>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</si>
  <si>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</si>
  <si>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</si>
  <si>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</si>
  <si>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</si>
  <si>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</si>
  <si>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</si>
  <si>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</si>
  <si>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</si>
  <si>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</si>
  <si>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</si>
  <si>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</si>
  <si>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</si>
  <si>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</si>
  <si>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</si>
  <si>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</si>
  <si>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</si>
  <si>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</si>
  <si>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</si>
  <si>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</si>
  <si>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</si>
  <si>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</si>
  <si>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</si>
  <si>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</si>
  <si>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</si>
  <si>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</si>
  <si>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</si>
  <si>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</si>
  <si>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</si>
  <si>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</si>
  <si>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</si>
  <si>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</si>
  <si>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</si>
  <si>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</si>
  <si>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</si>
  <si>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</si>
  <si>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</si>
  <si>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</si>
  <si>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</si>
  <si>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</si>
  <si>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</si>
  <si>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</si>
  <si>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</si>
  <si>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</si>
  <si>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</si>
  <si>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</si>
  <si>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</si>
  <si>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</si>
  <si>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</si>
  <si>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</si>
  <si>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</si>
  <si>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</si>
  <si>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</si>
  <si>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</si>
  <si>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</si>
  <si>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</si>
  <si>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</si>
  <si>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</si>
  <si>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</si>
  <si>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</si>
  <si>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</si>
  <si>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</si>
  <si>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</si>
  <si>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</si>
  <si>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</si>
  <si>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</si>
  <si>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</si>
  <si>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</si>
  <si>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</si>
  <si>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</si>
  <si>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</si>
  <si>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</si>
  <si>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</si>
  <si>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</si>
  <si>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</si>
  <si>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</si>
  <si>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</si>
  <si>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</si>
  <si>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</si>
  <si>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</si>
  <si>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</si>
  <si>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</si>
  <si>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</si>
  <si>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</si>
  <si>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</si>
  <si>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</si>
  <si>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</si>
  <si>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</si>
  <si>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</si>
  <si>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</si>
  <si>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</si>
  <si>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</si>
  <si>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</si>
  <si>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</si>
  <si>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</si>
  <si>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</si>
  <si>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</si>
  <si>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</si>
  <si>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</si>
  <si>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</si>
  <si>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</si>
  <si>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</si>
  <si>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</si>
  <si>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</si>
  <si>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</si>
  <si>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</si>
  <si>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</si>
  <si>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</si>
  <si>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</si>
  <si>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</si>
  <si>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</si>
  <si>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</si>
  <si>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</si>
  <si>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</si>
  <si>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</si>
  <si>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</si>
  <si>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</si>
  <si>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</si>
  <si>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</si>
  <si>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</si>
  <si>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</si>
  <si>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</si>
  <si>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</si>
  <si>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</si>
  <si>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</si>
  <si>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</si>
  <si>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</si>
  <si>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</si>
  <si>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</si>
  <si>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</si>
  <si>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</si>
  <si>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</si>
  <si>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</si>
  <si>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</si>
  <si>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</si>
  <si>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</si>
  <si>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</si>
  <si>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</si>
  <si>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</si>
  <si>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</si>
  <si>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</si>
  <si>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</si>
  <si>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</si>
  <si>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</si>
  <si>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</si>
  <si>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</si>
  <si>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</si>
  <si>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</si>
  <si>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</si>
  <si>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</si>
  <si>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</si>
  <si>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</si>
  <si>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</si>
  <si>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</si>
  <si>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</si>
  <si>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</si>
  <si>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</si>
  <si>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</si>
  <si>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</si>
  <si>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</si>
  <si>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</si>
  <si>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</si>
  <si>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</si>
  <si>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</si>
  <si>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</si>
  <si>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</si>
  <si>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</si>
  <si>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</si>
  <si>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</si>
  <si>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</si>
  <si>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</si>
  <si>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</si>
  <si>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</si>
  <si>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</si>
  <si>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</si>
  <si>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</si>
  <si>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</si>
  <si>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</si>
  <si>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</si>
  <si>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</si>
  <si>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</si>
  <si>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</si>
  <si>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</si>
  <si>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</si>
  <si>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</si>
  <si>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</si>
  <si>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</si>
  <si>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</si>
  <si>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</si>
  <si>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</si>
  <si>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</si>
  <si>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</si>
  <si>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</si>
  <si>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</si>
  <si>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</si>
  <si>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</si>
  <si>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</si>
  <si>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</si>
  <si>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</si>
  <si>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</si>
  <si>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</si>
  <si>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</si>
  <si>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</si>
  <si>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</si>
  <si>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</si>
  <si>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</si>
  <si>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</si>
  <si>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</si>
  <si>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</si>
  <si>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</si>
  <si>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</si>
  <si>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</si>
  <si>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</si>
  <si>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</si>
  <si>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</si>
  <si>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</si>
  <si>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</si>
  <si>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</si>
  <si>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</si>
  <si>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</si>
  <si>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</si>
  <si>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</si>
  <si>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</si>
  <si>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</si>
  <si>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</si>
  <si>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</si>
  <si>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</si>
  <si>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</si>
  <si>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</si>
  <si>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</si>
  <si>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</si>
  <si>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</si>
  <si>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</si>
  <si>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</si>
  <si>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</si>
  <si>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</si>
  <si>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</si>
  <si>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</si>
  <si>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</si>
  <si>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</si>
  <si>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</si>
  <si>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</si>
  <si>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</si>
  <si>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</si>
  <si>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</si>
  <si>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</si>
  <si>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</si>
  <si>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</si>
  <si>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</si>
  <si>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</si>
  <si>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</si>
  <si>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</si>
  <si>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</si>
  <si>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</si>
  <si>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</si>
  <si>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</si>
  <si>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</si>
  <si>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</si>
  <si>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</si>
  <si>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</si>
  <si>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</si>
  <si>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</si>
  <si>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</si>
  <si>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</si>
  <si>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</si>
  <si>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</si>
  <si>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</si>
  <si>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</si>
  <si>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</si>
  <si>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</si>
  <si>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</si>
  <si>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</si>
  <si>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</si>
  <si>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</si>
  <si>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</si>
  <si>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</si>
  <si>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</si>
  <si>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</si>
  <si>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</si>
  <si>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</si>
  <si>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</si>
  <si>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</si>
  <si>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</si>
  <si>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</si>
  <si>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</si>
  <si>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</si>
  <si>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</si>
  <si>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</si>
  <si>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</si>
  <si>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</si>
  <si>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</si>
  <si>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</si>
  <si>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</si>
  <si>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</si>
  <si>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</si>
  <si>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</si>
  <si>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</si>
  <si>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</si>
  <si>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</si>
  <si>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</si>
  <si>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</si>
  <si>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</si>
  <si>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</si>
  <si>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</si>
  <si>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</si>
  <si>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</si>
  <si>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</si>
  <si>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</si>
  <si>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</si>
  <si>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</si>
  <si>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</si>
  <si>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</si>
  <si>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</si>
  <si>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</si>
  <si>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</si>
  <si>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</si>
  <si>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</si>
  <si>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</si>
  <si>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</si>
  <si>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</si>
  <si>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</si>
  <si>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</si>
  <si>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</si>
  <si>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</si>
  <si>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</si>
  <si>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</si>
  <si>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</si>
  <si>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</si>
  <si>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</si>
  <si>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</si>
  <si>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</si>
  <si>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</si>
  <si>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</si>
  <si>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</si>
  <si>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</si>
  <si>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</si>
  <si>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</si>
  <si>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</si>
  <si>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</si>
  <si>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</si>
  <si>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</si>
  <si>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</si>
  <si>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</si>
  <si>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</si>
  <si>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</si>
  <si>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</si>
  <si>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</si>
  <si>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</si>
  <si>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</si>
  <si>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</si>
  <si>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</si>
  <si>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</si>
  <si>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</si>
  <si>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</si>
  <si>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</si>
  <si>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</si>
  <si>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</si>
  <si>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</si>
  <si>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</si>
  <si>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</si>
  <si>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</si>
  <si>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</si>
  <si>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</si>
  <si>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</si>
  <si>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</si>
  <si>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</si>
  <si>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</si>
  <si>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</si>
  <si>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</si>
  <si>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</si>
  <si>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</si>
  <si>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</si>
  <si>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</si>
  <si>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</si>
  <si>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</si>
  <si>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</si>
  <si>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</si>
  <si>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</si>
  <si>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</si>
  <si>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</si>
  <si>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</si>
  <si>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</si>
  <si>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</si>
  <si>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</si>
  <si>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</si>
  <si>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</si>
  <si>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</si>
  <si>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</si>
  <si>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</si>
  <si>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</si>
  <si>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</si>
  <si>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</si>
  <si>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</si>
  <si>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</si>
  <si>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</si>
  <si>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</si>
  <si>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</si>
  <si>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</si>
  <si>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</si>
  <si>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</si>
  <si>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</si>
  <si>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</si>
  <si>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</si>
  <si>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</si>
  <si>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</si>
  <si>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</si>
  <si>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</si>
  <si>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</si>
  <si>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</si>
  <si>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</si>
  <si>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</si>
  <si>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</si>
  <si>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</si>
  <si>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</si>
  <si>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</si>
  <si>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</si>
  <si>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</si>
  <si>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</si>
  <si>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</si>
  <si>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</si>
  <si>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</si>
  <si>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</si>
  <si>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</si>
  <si>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</si>
  <si>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</si>
  <si>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</si>
  <si>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</si>
  <si>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</si>
  <si>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</si>
  <si>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</si>
  <si>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</si>
  <si>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</si>
  <si>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</si>
  <si>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</si>
  <si>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</si>
  <si>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</si>
  <si>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</si>
  <si>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</si>
  <si>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</si>
  <si>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</si>
  <si>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</si>
  <si>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</si>
  <si>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</si>
  <si>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</si>
  <si>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</si>
  <si>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</si>
  <si>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</si>
  <si>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</si>
  <si>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</si>
  <si>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</si>
  <si>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</si>
  <si>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</si>
  <si>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</si>
  <si>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</si>
  <si>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</si>
  <si>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</si>
  <si>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</si>
  <si>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</si>
  <si>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</si>
  <si>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</si>
  <si>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</si>
  <si>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</si>
  <si>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</si>
  <si>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</si>
  <si>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</si>
  <si>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</si>
  <si>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</si>
  <si>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</si>
  <si>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</si>
  <si>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</si>
  <si>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</si>
  <si>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</si>
  <si>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</si>
  <si>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</si>
  <si>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</si>
  <si>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</si>
  <si>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</si>
  <si>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</si>
  <si>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</si>
  <si>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</si>
  <si>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</si>
  <si>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</si>
  <si>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</si>
  <si>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</si>
  <si>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</si>
  <si>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</si>
  <si>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</si>
  <si>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</si>
  <si>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</si>
  <si>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</si>
  <si>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</si>
  <si>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</si>
  <si>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</si>
  <si>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</si>
  <si>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</si>
  <si>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</si>
  <si>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</si>
  <si>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</si>
  <si>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</si>
  <si>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</si>
  <si>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</si>
  <si>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</si>
  <si>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</si>
  <si>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</si>
  <si>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</si>
  <si>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</si>
  <si>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</si>
  <si>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</si>
  <si>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</si>
  <si>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</si>
  <si>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</si>
  <si>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</si>
  <si>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</si>
  <si>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</si>
  <si>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</si>
  <si>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</si>
  <si>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</si>
  <si>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</si>
  <si>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</si>
  <si>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</si>
  <si>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</si>
  <si>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</si>
  <si>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</si>
  <si>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</si>
  <si>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</si>
  <si>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</si>
  <si>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</si>
  <si>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</si>
  <si>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</si>
  <si>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</si>
  <si>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</si>
  <si>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</si>
  <si>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</si>
  <si>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</si>
  <si>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</si>
  <si>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</si>
  <si>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</si>
  <si>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</si>
  <si>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</si>
  <si>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</si>
  <si>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</si>
  <si>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</si>
  <si>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</si>
  <si>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</si>
  <si>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</si>
  <si>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</si>
  <si>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</si>
  <si>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</si>
  <si>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</si>
  <si>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</si>
  <si>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</si>
  <si>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</si>
  <si>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</si>
  <si>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</si>
  <si>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</si>
  <si>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</si>
  <si>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</si>
  <si>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</si>
  <si>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</si>
  <si>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</si>
  <si>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</si>
  <si>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</si>
  <si>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</si>
  <si>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</si>
  <si>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</si>
  <si>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</si>
  <si>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</si>
  <si>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</si>
  <si>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</si>
  <si>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</si>
  <si>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</si>
  <si>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</si>
  <si>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</si>
  <si>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</si>
  <si>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</si>
  <si>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</si>
  <si>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</si>
  <si>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</si>
  <si>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</si>
  <si>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</si>
  <si>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</si>
  <si>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</si>
  <si>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</si>
  <si>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</si>
  <si>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</si>
  <si>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</si>
  <si>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</si>
  <si>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</si>
  <si>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</si>
  <si>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</si>
  <si>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</si>
  <si>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</si>
  <si>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</si>
  <si>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</si>
  <si>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</si>
  <si>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</si>
  <si>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</si>
  <si>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</si>
  <si>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</si>
  <si>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</si>
  <si>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</si>
  <si>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</si>
  <si>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</si>
  <si>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</si>
  <si>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</si>
  <si>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</si>
  <si>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</si>
  <si>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</si>
  <si>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</si>
  <si>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</si>
  <si>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</si>
  <si>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</si>
  <si>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</si>
  <si>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</si>
  <si>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</si>
  <si>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</si>
  <si>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</si>
  <si>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</si>
  <si>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</si>
  <si>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</si>
  <si>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</si>
  <si>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</si>
  <si>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</si>
  <si>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</si>
  <si>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</si>
  <si>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</si>
  <si>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</si>
  <si>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</si>
  <si>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</si>
  <si>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</si>
  <si>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</si>
  <si>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</si>
  <si>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</si>
  <si>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</si>
  <si>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</si>
  <si>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</si>
  <si>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</si>
  <si>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</si>
  <si>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</si>
  <si>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</si>
  <si>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</si>
  <si>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</si>
  <si>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</si>
  <si>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</si>
  <si>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</si>
  <si>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</si>
  <si>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</si>
  <si>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</si>
  <si>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</si>
  <si>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</si>
  <si>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</si>
  <si>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</si>
  <si>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</si>
  <si>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</si>
  <si>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</si>
  <si>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</si>
  <si>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</si>
  <si>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</si>
  <si>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</si>
  <si>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</si>
  <si>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</si>
  <si>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</si>
  <si>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</si>
  <si>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</si>
  <si>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</si>
  <si>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</si>
  <si>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</si>
  <si>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</si>
  <si>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</si>
  <si>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</si>
  <si>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</si>
  <si>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</si>
  <si>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</si>
  <si>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</si>
  <si>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</si>
  <si>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</si>
  <si>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</si>
  <si>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</si>
  <si>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</si>
  <si>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</si>
  <si>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</si>
  <si>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</si>
  <si>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</si>
  <si>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</si>
  <si>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</si>
  <si>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</si>
  <si>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</si>
  <si>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</si>
  <si>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</si>
  <si>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</si>
  <si>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</si>
  <si>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</si>
  <si>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</si>
  <si>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</si>
  <si>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</si>
  <si>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</si>
  <si>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</si>
  <si>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</si>
  <si>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</si>
  <si>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</si>
  <si>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</si>
  <si>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</si>
  <si>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</si>
  <si>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</si>
  <si>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</si>
  <si>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</si>
  <si>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</si>
  <si>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</si>
  <si>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</si>
  <si>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</si>
  <si>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</si>
  <si>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</si>
  <si>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</si>
  <si>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</si>
  <si>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</si>
  <si>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</si>
  <si>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</si>
  <si>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</si>
  <si>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</si>
  <si>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</si>
  <si>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</si>
  <si>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</si>
  <si>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</si>
  <si>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</si>
  <si>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</si>
  <si>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</si>
  <si>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</si>
  <si>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</si>
  <si>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</si>
  <si>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</si>
  <si>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</si>
  <si>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</si>
  <si>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</si>
  <si>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</si>
  <si>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</si>
  <si>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</si>
  <si>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</si>
  <si>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</si>
  <si>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</si>
  <si>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</si>
  <si>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</si>
  <si>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</si>
  <si>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</si>
  <si>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</si>
  <si>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</si>
  <si>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</si>
  <si>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</si>
  <si>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</si>
  <si>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</si>
  <si>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</si>
  <si>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</si>
  <si>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</si>
  <si>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</si>
  <si>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</si>
  <si>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</si>
  <si>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</si>
  <si>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</si>
  <si>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</si>
  <si>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</si>
  <si>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</si>
  <si>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</si>
  <si>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</si>
  <si>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</si>
  <si>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</si>
  <si>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</si>
  <si>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</si>
  <si>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</si>
  <si>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</si>
  <si>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</si>
  <si>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</si>
  <si>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</si>
  <si>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</si>
  <si>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</si>
  <si>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</si>
  <si>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</si>
  <si>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</si>
  <si>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</si>
  <si>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</si>
  <si>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</si>
  <si>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</si>
  <si>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</si>
  <si>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</si>
  <si>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</si>
  <si>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</si>
  <si>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</si>
  <si>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</si>
  <si>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</si>
  <si>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</si>
  <si>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</si>
  <si>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</si>
  <si>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</si>
  <si>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</si>
  <si>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</si>
  <si>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</si>
  <si>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</si>
  <si>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</si>
  <si>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</si>
  <si>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</si>
  <si>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</si>
  <si>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</si>
  <si>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</si>
  <si>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</si>
  <si>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</si>
  <si>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</si>
  <si>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</si>
  <si>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</si>
  <si>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</si>
  <si>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</si>
  <si>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</si>
  <si>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</si>
  <si>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</si>
  <si>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</si>
  <si>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</si>
  <si>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</si>
  <si>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</si>
  <si>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</si>
  <si>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</si>
  <si>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</si>
  <si>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</si>
  <si>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</si>
  <si>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</si>
  <si>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</si>
  <si>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</si>
  <si>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</si>
  <si>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</si>
  <si>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</si>
  <si>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</si>
  <si>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</si>
  <si>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</si>
  <si>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</si>
  <si>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</si>
  <si>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</si>
  <si>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</si>
  <si>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</si>
  <si>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</si>
  <si>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</si>
  <si>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</si>
  <si>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</si>
  <si>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</si>
  <si>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</si>
  <si>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</si>
  <si>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</si>
  <si>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</si>
  <si>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</si>
  <si>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</si>
  <si>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</si>
  <si>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</si>
  <si>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</si>
  <si>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</si>
  <si>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</si>
  <si>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</si>
  <si>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</si>
  <si>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</si>
  <si>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</si>
  <si>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</si>
  <si>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</si>
  <si>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</si>
  <si>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</si>
  <si>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</si>
  <si>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</si>
  <si>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</si>
  <si>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</si>
  <si>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</si>
  <si>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</si>
  <si>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</si>
  <si>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</si>
  <si>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</si>
  <si>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</si>
  <si>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</si>
  <si>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</si>
  <si>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</si>
  <si>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</si>
  <si>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</si>
  <si>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</si>
  <si>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</si>
  <si>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</si>
  <si>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</si>
  <si>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</si>
  <si>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</si>
  <si>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</si>
  <si>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</si>
  <si>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</si>
  <si>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</si>
  <si>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</si>
  <si>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</si>
  <si>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</si>
  <si>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</si>
  <si>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</si>
  <si>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</si>
  <si>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</si>
  <si>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</si>
  <si>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</si>
  <si>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</si>
  <si>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</si>
  <si>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</si>
  <si>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</si>
  <si>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</si>
  <si>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</si>
  <si>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</si>
  <si>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</si>
  <si>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</si>
  <si>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</si>
  <si>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</si>
  <si>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</si>
  <si>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</si>
  <si>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</si>
  <si>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</si>
  <si>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</si>
  <si>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</si>
  <si>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</si>
  <si>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</si>
  <si>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</si>
  <si>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</si>
  <si>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</si>
  <si>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</si>
  <si>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</si>
  <si>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</si>
  <si>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</si>
  <si>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</si>
  <si>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</si>
  <si>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</si>
  <si>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</si>
  <si>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</si>
  <si>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</si>
  <si>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</si>
  <si>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</si>
  <si>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</si>
  <si>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</si>
  <si>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</si>
  <si>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</si>
  <si>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</si>
  <si>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</si>
  <si>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</si>
  <si>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</si>
  <si>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</si>
  <si>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</si>
  <si>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</si>
  <si>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</si>
  <si>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</si>
  <si>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</si>
  <si>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</si>
  <si>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</si>
  <si>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</si>
  <si>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</si>
  <si>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</si>
  <si>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</si>
  <si>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</si>
  <si>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</si>
  <si>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</si>
  <si>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</si>
  <si>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</si>
  <si>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</si>
  <si>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</si>
  <si>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</si>
  <si>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</si>
  <si>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</si>
  <si>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</si>
  <si>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</si>
  <si>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</si>
  <si>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</si>
  <si>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</si>
  <si>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</si>
  <si>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</si>
  <si>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</si>
  <si>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</si>
  <si>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</si>
  <si>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</si>
  <si>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</si>
  <si>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</si>
  <si>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</si>
  <si>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</si>
  <si>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</si>
  <si>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</si>
  <si>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</si>
  <si>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</si>
  <si>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</si>
  <si>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</si>
  <si>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</si>
  <si>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</si>
  <si>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</si>
  <si>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</si>
  <si>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</si>
  <si>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</si>
  <si>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</si>
  <si>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</si>
  <si>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</si>
  <si>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</si>
  <si>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</si>
  <si>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</si>
  <si>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</si>
  <si>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</si>
  <si>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</si>
  <si>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</si>
  <si>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</si>
  <si>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</si>
  <si>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</si>
  <si>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</si>
  <si>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</si>
  <si>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</si>
  <si>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</si>
  <si>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</si>
  <si>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</si>
  <si>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</si>
  <si>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</si>
  <si>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</si>
  <si>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</si>
  <si>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</si>
  <si>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</si>
  <si>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</si>
  <si>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</si>
  <si>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</si>
  <si>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</si>
  <si>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</si>
  <si>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</si>
  <si>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</si>
  <si>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</si>
  <si>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</si>
  <si>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</si>
  <si>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</si>
  <si>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</si>
  <si>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</si>
  <si>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</si>
  <si>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</si>
  <si>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</si>
  <si>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</si>
  <si>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</si>
  <si>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</si>
  <si>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</si>
  <si>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</si>
  <si>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</si>
  <si>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</si>
  <si>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</si>
  <si>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</si>
  <si>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</si>
  <si>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</si>
  <si>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</si>
  <si>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</si>
  <si>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</si>
  <si>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</si>
  <si>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</si>
  <si>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</si>
  <si>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</si>
  <si>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</si>
  <si>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</si>
  <si>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</si>
  <si>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</si>
  <si>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</si>
  <si>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</si>
  <si>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</si>
  <si>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</si>
  <si>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</si>
  <si>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</si>
  <si>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</si>
  <si>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</si>
  <si>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</si>
  <si>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</si>
  <si>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</si>
  <si>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</si>
  <si>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</si>
  <si>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</si>
  <si>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</si>
  <si>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</si>
  <si>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</si>
  <si>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</si>
  <si>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</si>
  <si>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</si>
  <si>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</si>
  <si>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</si>
  <si>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</si>
  <si>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</si>
  <si>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</si>
  <si>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</si>
  <si>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</si>
  <si>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</si>
  <si>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</si>
  <si>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</si>
  <si>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</si>
  <si>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</si>
  <si>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</si>
  <si>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</si>
  <si>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</si>
  <si>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</si>
  <si>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</si>
  <si>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</si>
  <si>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</si>
  <si>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</si>
  <si>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</si>
  <si>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</si>
  <si>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</si>
  <si>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</si>
  <si>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</si>
  <si>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</si>
  <si>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</si>
  <si>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</si>
  <si>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</si>
  <si>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</si>
  <si>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</si>
  <si>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</si>
  <si>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</si>
  <si>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</si>
  <si>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</si>
  <si>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</si>
  <si>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</si>
  <si>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</si>
  <si>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</si>
  <si>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</si>
  <si>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</si>
  <si>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</si>
  <si>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</si>
  <si>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</si>
  <si>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</si>
  <si>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</si>
  <si>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</si>
  <si>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</si>
  <si>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</si>
  <si>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</si>
  <si>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</si>
  <si>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</si>
  <si>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</si>
  <si>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</si>
  <si>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</si>
  <si>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</si>
  <si>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</si>
  <si>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</si>
  <si>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</si>
  <si>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</si>
  <si>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</si>
  <si>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</si>
  <si>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</si>
  <si>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</si>
  <si>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</si>
  <si>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</si>
  <si>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</si>
  <si>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</si>
  <si>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</si>
  <si>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</si>
  <si>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</si>
  <si>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</si>
  <si>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</si>
  <si>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</si>
  <si>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</si>
  <si>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</si>
  <si>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</si>
  <si>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</si>
  <si>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</si>
  <si>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</si>
  <si>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</si>
  <si>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</si>
  <si>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</si>
  <si>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</si>
  <si>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</si>
  <si>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</si>
  <si>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</si>
  <si>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</si>
  <si>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</si>
  <si>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</si>
  <si>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</si>
  <si>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</si>
  <si>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</si>
  <si>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</si>
  <si>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</si>
  <si>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</si>
  <si>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</si>
  <si>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</si>
  <si>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</si>
  <si>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</si>
  <si>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</si>
  <si>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</si>
  <si>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</si>
  <si>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</si>
  <si>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</si>
  <si>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</si>
  <si>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</si>
  <si>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</si>
  <si>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</si>
  <si>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</si>
  <si>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</si>
  <si>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</si>
  <si>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</si>
  <si>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</si>
  <si>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</si>
  <si>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</si>
  <si>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</si>
  <si>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</si>
  <si>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</si>
  <si>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</si>
  <si>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</si>
  <si>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</si>
  <si>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</si>
  <si>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</si>
  <si>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</si>
  <si>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</si>
  <si>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</si>
  <si>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</si>
  <si>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</si>
  <si>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</si>
  <si>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</si>
  <si>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</si>
  <si>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</si>
  <si>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</si>
  <si>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</si>
  <si>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</si>
  <si>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</si>
  <si>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</si>
  <si>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</si>
  <si>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</si>
  <si>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</si>
  <si>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</si>
  <si>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</si>
  <si>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</si>
  <si>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</si>
  <si>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</si>
  <si>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</si>
  <si>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</si>
  <si>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</si>
  <si>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</si>
  <si>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</si>
  <si>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</si>
  <si>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</si>
  <si>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</si>
  <si>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</si>
  <si>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</si>
  <si>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</si>
  <si>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</si>
  <si>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</si>
  <si>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</si>
  <si>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</si>
  <si>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</si>
  <si>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</si>
  <si>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</si>
  <si>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</si>
  <si>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</si>
  <si>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</si>
  <si>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</si>
  <si>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</si>
  <si>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</si>
  <si>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</si>
  <si>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</si>
  <si>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</si>
  <si>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</si>
  <si>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</si>
  <si>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</si>
  <si>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</si>
  <si>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</si>
  <si>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</si>
  <si>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</si>
  <si>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</si>
  <si>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</si>
  <si>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</si>
  <si>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</si>
  <si>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</si>
  <si>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</si>
  <si>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</si>
  <si>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</si>
  <si>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</si>
  <si>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</si>
  <si>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</si>
  <si>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</si>
  <si>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</si>
  <si>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</si>
  <si>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</si>
  <si>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</si>
  <si>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</si>
  <si>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</si>
  <si>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</si>
  <si>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</si>
  <si>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</si>
  <si>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</si>
  <si>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</si>
  <si>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</si>
  <si>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</si>
  <si>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</si>
  <si>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</si>
  <si>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</si>
  <si>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</si>
  <si>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</si>
  <si>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</si>
  <si>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</si>
  <si>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</si>
  <si>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</si>
  <si>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</si>
  <si>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</si>
  <si>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</si>
  <si>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</si>
  <si>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</si>
  <si>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</si>
  <si>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</si>
  <si>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</si>
  <si>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</si>
  <si>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</si>
  <si>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</si>
  <si>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</si>
  <si>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</si>
  <si>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</si>
  <si>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</si>
  <si>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</si>
  <si>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</si>
  <si>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</si>
  <si>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</si>
  <si>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</si>
  <si>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</si>
  <si>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</si>
  <si>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</si>
  <si>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</si>
  <si>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</si>
  <si>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</si>
  <si>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</si>
  <si>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</si>
  <si>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</si>
  <si>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</si>
  <si>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</si>
  <si>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</si>
  <si>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</si>
  <si>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</si>
  <si>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</si>
  <si>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</si>
  <si>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</si>
  <si>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</si>
  <si>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</si>
  <si>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</si>
  <si>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</si>
  <si>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</si>
  <si>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</si>
  <si>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</si>
  <si>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</si>
  <si>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</si>
  <si>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</si>
  <si>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</si>
  <si>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</si>
  <si>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</si>
  <si>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</si>
  <si>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</si>
  <si>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</si>
  <si>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</si>
  <si>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</si>
  <si>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</si>
  <si>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</si>
  <si>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</si>
  <si>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</si>
  <si>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</si>
  <si>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</si>
  <si>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</si>
  <si>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</si>
  <si>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</si>
  <si>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</si>
  <si>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</si>
  <si>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</si>
  <si>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</si>
  <si>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</si>
  <si>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</si>
  <si>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</si>
  <si>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</si>
  <si>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</si>
  <si>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</si>
  <si>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</si>
  <si>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</si>
  <si>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</si>
  <si>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</si>
  <si>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</si>
  <si>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</si>
  <si>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</si>
  <si>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</si>
  <si>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</si>
  <si>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</si>
  <si>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</si>
  <si>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</si>
  <si>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</si>
  <si>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</si>
  <si>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</si>
  <si>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</si>
  <si>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</si>
  <si>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</si>
  <si>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</si>
  <si>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</si>
  <si>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</si>
  <si>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</si>
  <si>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</si>
  <si>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</si>
  <si>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</si>
  <si>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</si>
  <si>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</si>
  <si>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</si>
  <si>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</si>
  <si>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</si>
  <si>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</si>
  <si>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</si>
  <si>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</si>
  <si>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</si>
  <si>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</si>
  <si>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</si>
  <si>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</si>
  <si>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</si>
  <si>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</si>
  <si>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</si>
  <si>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</si>
  <si>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</si>
  <si>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</si>
  <si>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</si>
  <si>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</si>
  <si>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</si>
  <si>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</si>
  <si>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</si>
  <si>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</si>
  <si>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</si>
  <si>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</si>
  <si>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</si>
  <si>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</si>
  <si>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</si>
  <si>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</si>
  <si>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</si>
  <si>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</si>
  <si>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</si>
  <si>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</si>
  <si>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</si>
  <si>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</si>
  <si>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</si>
  <si>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</si>
  <si>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</si>
  <si>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</si>
  <si>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</si>
  <si>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</si>
  <si>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</si>
  <si>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</si>
  <si>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</si>
  <si>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</si>
  <si>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</si>
  <si>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</si>
  <si>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</si>
  <si>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</si>
  <si>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</si>
  <si>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</si>
  <si>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</si>
  <si>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</si>
  <si>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</si>
  <si>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</si>
  <si>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</si>
  <si>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</si>
  <si>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</si>
  <si>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</si>
  <si>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</si>
  <si>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</si>
  <si>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</si>
  <si>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</si>
  <si>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</si>
  <si>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</si>
  <si>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</si>
  <si>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</si>
  <si>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</si>
  <si>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</si>
  <si>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</si>
  <si>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</si>
  <si>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</si>
  <si>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</si>
  <si>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</si>
  <si>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</si>
  <si>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</si>
  <si>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</si>
  <si>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</si>
  <si>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</si>
  <si>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</si>
  <si>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</si>
  <si>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</si>
  <si>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</si>
  <si>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</si>
  <si>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</si>
  <si>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</si>
  <si>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</si>
  <si>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</si>
  <si>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</si>
  <si>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</si>
  <si>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</si>
  <si>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</si>
  <si>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</si>
  <si>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</si>
  <si>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</si>
  <si>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</si>
  <si>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</si>
  <si>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</si>
  <si>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</si>
  <si>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</si>
  <si>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</si>
  <si>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</si>
  <si>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</si>
  <si>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</si>
  <si>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</si>
  <si>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</si>
  <si>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</si>
  <si>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</si>
  <si>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</si>
  <si>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</si>
  <si>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</si>
  <si>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</si>
  <si>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</si>
  <si>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</si>
  <si>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</si>
  <si>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</si>
  <si>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</si>
  <si>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</si>
  <si>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</si>
  <si>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</si>
  <si>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</si>
  <si>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</si>
  <si>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</si>
  <si>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</si>
  <si>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</si>
  <si>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</si>
  <si>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</si>
  <si>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</si>
  <si>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</si>
  <si>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</si>
  <si>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</si>
  <si>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</si>
  <si>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</si>
  <si>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</si>
  <si>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</si>
  <si>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</si>
  <si>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</si>
  <si>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</si>
  <si>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</si>
  <si>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</si>
  <si>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</si>
  <si>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</si>
  <si>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</si>
  <si>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</si>
  <si>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</si>
  <si>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</si>
  <si>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</si>
  <si>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</si>
  <si>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</si>
  <si>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</si>
  <si>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</si>
  <si>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</si>
  <si>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</si>
  <si>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</si>
  <si>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</si>
  <si>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</si>
  <si>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</si>
  <si>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</si>
  <si>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</si>
  <si>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</si>
  <si>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</si>
  <si>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</si>
  <si>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</si>
  <si>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</si>
  <si>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</si>
  <si>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</si>
  <si>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</si>
  <si>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</si>
  <si>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</si>
  <si>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</si>
  <si>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</si>
  <si>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</si>
  <si>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</si>
  <si>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</si>
  <si>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</si>
  <si>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</si>
  <si>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</si>
  <si>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</si>
  <si>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</si>
  <si>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</si>
  <si>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</si>
  <si>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</si>
  <si>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</si>
  <si>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</si>
  <si>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</si>
  <si>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</si>
  <si>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</si>
  <si>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</si>
  <si>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</si>
  <si>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</si>
  <si>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</si>
  <si>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</si>
  <si>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</si>
  <si>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</si>
  <si>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</si>
  <si>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</si>
  <si>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</si>
  <si>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</si>
  <si>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</si>
  <si>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</si>
  <si>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</si>
  <si>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</si>
  <si>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</si>
  <si>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</si>
  <si>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</si>
  <si>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</si>
  <si>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</si>
  <si>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</si>
  <si>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</si>
  <si>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</si>
  <si>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</si>
  <si>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</si>
  <si>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</si>
  <si>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</si>
  <si>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</si>
  <si>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</si>
  <si>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</si>
  <si>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</si>
  <si>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</si>
  <si>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</si>
  <si>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</si>
  <si>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</si>
  <si>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</si>
  <si>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</si>
  <si>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</si>
  <si>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</si>
  <si>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</si>
  <si>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</si>
  <si>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</si>
  <si>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</si>
  <si>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</si>
  <si>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</si>
  <si>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</si>
  <si>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</si>
  <si>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</si>
  <si>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</si>
  <si>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</si>
  <si>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</si>
  <si>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</si>
  <si>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</si>
  <si>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</si>
  <si>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</si>
  <si>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</si>
  <si>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</si>
  <si>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</si>
  <si>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</si>
  <si>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</si>
  <si>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</si>
  <si>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</si>
  <si>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</si>
  <si>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</si>
  <si>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</si>
  <si>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</si>
  <si>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</si>
  <si>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</si>
  <si>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</si>
  <si>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</si>
  <si>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</si>
  <si>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</si>
  <si>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</si>
  <si>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</si>
  <si>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</si>
  <si>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</si>
  <si>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</si>
  <si>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</si>
  <si>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</si>
  <si>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</si>
  <si>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</si>
  <si>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</si>
  <si>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</si>
  <si>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</si>
  <si>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</si>
  <si>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</si>
  <si>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</si>
  <si>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</si>
  <si>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</si>
  <si>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</si>
  <si>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</si>
  <si>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</si>
  <si>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</si>
  <si>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</si>
  <si>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</si>
  <si>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</si>
  <si>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</si>
  <si>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</si>
  <si>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</si>
  <si>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</si>
  <si>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</si>
  <si>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</si>
  <si>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</si>
  <si>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</si>
  <si>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</si>
  <si>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</si>
  <si>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</si>
  <si>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</si>
  <si>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</si>
  <si>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</si>
  <si>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</si>
  <si>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</si>
  <si>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</si>
  <si>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</si>
  <si>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</si>
  <si>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</si>
  <si>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</si>
  <si>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</si>
  <si>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</si>
  <si>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</si>
  <si>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</si>
  <si>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</si>
  <si>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</si>
  <si>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</si>
  <si>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</si>
  <si>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</si>
  <si>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</si>
  <si>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</si>
  <si>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</si>
  <si>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</si>
  <si>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</si>
  <si>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</si>
  <si>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</si>
  <si>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</si>
  <si>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</si>
  <si>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</si>
  <si>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</si>
  <si>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</si>
  <si>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</si>
  <si>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</si>
  <si>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</si>
  <si>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</si>
  <si>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</si>
  <si>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</si>
  <si>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</si>
  <si>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</si>
  <si>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</si>
  <si>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</si>
  <si>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</si>
  <si>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</si>
  <si>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</si>
  <si>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</si>
  <si>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</si>
  <si>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</si>
  <si>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</si>
  <si>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</si>
  <si>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</si>
  <si>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</si>
  <si>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</si>
  <si>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</si>
  <si>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</si>
  <si>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</si>
  <si>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</si>
  <si>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</si>
  <si>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</si>
  <si>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</si>
  <si>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</si>
  <si>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</si>
  <si>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</si>
  <si>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</si>
  <si>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</si>
  <si>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</si>
  <si>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</si>
  <si>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</si>
  <si>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</si>
  <si>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</si>
  <si>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</si>
  <si>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</si>
  <si>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</si>
  <si>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</si>
  <si>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</si>
  <si>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</si>
  <si>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</si>
  <si>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</si>
  <si>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</si>
  <si>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</si>
  <si>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</si>
  <si>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</si>
  <si>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</si>
  <si>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</si>
  <si>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</si>
  <si>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</si>
  <si>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</si>
  <si>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</si>
  <si>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</si>
  <si>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</si>
  <si>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</si>
  <si>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</si>
  <si>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</si>
  <si>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</si>
  <si>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</si>
  <si>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</si>
  <si>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</si>
  <si>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</si>
  <si>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</si>
  <si>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</si>
  <si>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</si>
  <si>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</si>
  <si>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</si>
  <si>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</si>
  <si>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</si>
  <si>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</si>
  <si>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</si>
  <si>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</si>
  <si>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</si>
  <si>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</si>
  <si>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</si>
  <si>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</si>
  <si>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</si>
  <si>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</si>
  <si>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</si>
  <si>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</si>
  <si>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</si>
  <si>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</si>
  <si>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</si>
  <si>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</si>
  <si>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</si>
  <si>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</si>
  <si>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</si>
  <si>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</si>
  <si>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</si>
  <si>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</si>
  <si>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</si>
  <si>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</si>
  <si>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</si>
  <si>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</si>
  <si>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</si>
  <si>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</si>
  <si>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</si>
  <si>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</si>
  <si>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</si>
  <si>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</si>
  <si>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</si>
  <si>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</si>
  <si>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</si>
  <si>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</si>
  <si>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</si>
  <si>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</si>
  <si>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</si>
  <si>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</si>
  <si>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</si>
  <si>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</si>
  <si>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</si>
  <si>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</si>
  <si>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</si>
  <si>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</si>
  <si>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</si>
  <si>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</si>
  <si>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</si>
  <si>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</si>
  <si>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</si>
  <si>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</si>
  <si>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</si>
  <si>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</si>
  <si>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</si>
  <si>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</si>
  <si>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</si>
  <si>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</si>
  <si>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</si>
  <si>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</si>
  <si>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</si>
  <si>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</si>
  <si>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</si>
  <si>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</si>
  <si>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</si>
  <si>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</si>
  <si>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</si>
  <si>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</si>
  <si>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</si>
  <si>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</si>
  <si>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</si>
  <si>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</si>
  <si>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</si>
  <si>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</si>
  <si>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</si>
  <si>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</si>
  <si>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</si>
  <si>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</si>
  <si>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</si>
  <si>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</si>
  <si>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</si>
  <si>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</si>
  <si>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</si>
  <si>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</si>
  <si>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</si>
  <si>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</si>
  <si>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</si>
  <si>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</si>
  <si>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</si>
  <si>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</si>
  <si>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</si>
  <si>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</si>
  <si>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</si>
  <si>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</si>
  <si>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</si>
  <si>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</si>
  <si>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</si>
  <si>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</si>
  <si>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</si>
  <si>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</si>
  <si>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</si>
  <si>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</si>
  <si>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</si>
  <si>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</si>
  <si>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</si>
  <si>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</si>
  <si>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</si>
  <si>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</si>
  <si>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</si>
  <si>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</si>
  <si>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</si>
  <si>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</si>
  <si>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</si>
  <si>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</si>
  <si>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</si>
  <si>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</si>
  <si>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</si>
  <si>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</si>
  <si>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</si>
  <si>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</si>
  <si>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</si>
  <si>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</si>
  <si>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</si>
  <si>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</si>
  <si>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</si>
  <si>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</si>
  <si>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</si>
  <si>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</si>
  <si>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</si>
  <si>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</si>
  <si>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</si>
  <si>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</si>
  <si>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</si>
  <si>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</si>
  <si>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</si>
  <si>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</si>
  <si>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</si>
  <si>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</si>
  <si>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</si>
  <si>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</si>
  <si>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</si>
  <si>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</si>
  <si>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</si>
  <si>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</si>
  <si>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</si>
  <si>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</si>
  <si>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</si>
  <si>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</si>
  <si>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</si>
  <si>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</si>
  <si>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</si>
  <si>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</si>
  <si>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</si>
  <si>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</si>
  <si>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</si>
  <si>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</si>
  <si>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</si>
  <si>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</si>
  <si>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</si>
  <si>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</si>
  <si>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</si>
  <si>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</si>
  <si>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</si>
  <si>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</si>
  <si>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</si>
  <si>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</si>
  <si>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</si>
  <si>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</si>
  <si>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</si>
  <si>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</si>
  <si>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</si>
  <si>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</si>
  <si>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</si>
  <si>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</si>
  <si>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</si>
  <si>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</si>
  <si>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</si>
  <si>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</si>
  <si>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</si>
  <si>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</si>
  <si>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</si>
  <si>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</si>
  <si>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</si>
  <si>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</si>
  <si>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</si>
  <si>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</si>
  <si>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</si>
  <si>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</si>
  <si>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</si>
  <si>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</si>
  <si>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</si>
  <si>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</si>
  <si>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</si>
  <si>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</si>
  <si>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</si>
  <si>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</si>
  <si>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</si>
  <si>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</si>
  <si>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</si>
  <si>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</si>
  <si>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</si>
  <si>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</si>
  <si>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</si>
  <si>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</si>
  <si>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</si>
  <si>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</si>
  <si>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</si>
  <si>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</si>
  <si>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</si>
  <si>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</si>
  <si>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</si>
  <si>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</si>
  <si>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</si>
  <si>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</si>
  <si>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</si>
  <si>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</si>
  <si>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</si>
  <si>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</si>
  <si>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</si>
  <si>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</si>
  <si>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</si>
  <si>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</si>
  <si>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</si>
  <si>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</si>
  <si>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</si>
  <si>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</si>
  <si>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</si>
  <si>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</si>
  <si>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</si>
  <si>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</si>
  <si>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</si>
  <si>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</si>
  <si>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</si>
  <si>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</si>
  <si>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</si>
  <si>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</si>
  <si>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</si>
  <si>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</si>
  <si>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</si>
  <si>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</si>
  <si>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</si>
  <si>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</si>
  <si>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</si>
  <si>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</si>
  <si>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</si>
  <si>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</si>
  <si>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</si>
  <si>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</si>
  <si>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</si>
  <si>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</si>
  <si>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</si>
  <si>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</si>
  <si>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</si>
  <si>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</si>
  <si>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</si>
  <si>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</si>
  <si>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</si>
  <si>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</si>
  <si>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</si>
  <si>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</si>
  <si>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</si>
  <si>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</si>
  <si>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</si>
  <si>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</si>
  <si>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</si>
  <si>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</si>
  <si>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</si>
  <si>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</si>
  <si>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</si>
  <si>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</si>
  <si>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</si>
  <si>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</si>
  <si>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</si>
  <si>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</si>
  <si>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</si>
  <si>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</si>
  <si>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</si>
  <si>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</si>
  <si>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</si>
  <si>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</si>
  <si>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</si>
  <si>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</si>
  <si>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</si>
  <si>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</si>
  <si>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</si>
  <si>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</si>
  <si>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</si>
  <si>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</si>
  <si>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</si>
  <si>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</si>
  <si>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</si>
  <si>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</si>
  <si>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</si>
  <si>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</si>
  <si>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</si>
  <si>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</si>
  <si>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</si>
  <si>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</si>
  <si>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</si>
  <si>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</si>
  <si>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</si>
  <si>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</si>
  <si>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</si>
  <si>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</si>
  <si>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</si>
  <si>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</si>
  <si>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</si>
  <si>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</si>
  <si>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</si>
  <si>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</si>
  <si>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</si>
  <si>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</si>
  <si>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</si>
  <si>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</si>
  <si>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</si>
  <si>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</si>
  <si>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</si>
  <si>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</si>
  <si>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</si>
  <si>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</si>
  <si>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</si>
  <si>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</si>
  <si>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</si>
  <si>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</si>
  <si>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</si>
  <si>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</si>
  <si>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</si>
  <si>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</si>
  <si>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</si>
  <si>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</si>
  <si>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</si>
  <si>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</si>
  <si>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</si>
  <si>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</si>
  <si>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</si>
  <si>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</si>
  <si>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</si>
  <si>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</si>
  <si>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</si>
  <si>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</si>
  <si>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</si>
  <si>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</si>
  <si>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</si>
  <si>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</si>
  <si>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</si>
  <si>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</si>
  <si>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</si>
  <si>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</si>
  <si>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</si>
  <si>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</si>
  <si>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</si>
  <si>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</si>
  <si>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</si>
  <si>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</si>
  <si>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</si>
  <si>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</si>
  <si>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</si>
  <si>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</si>
  <si>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</si>
  <si>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</si>
  <si>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</si>
  <si>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</si>
  <si>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</si>
  <si>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</si>
  <si>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</si>
  <si>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</si>
  <si>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</si>
  <si>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</si>
  <si>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</si>
  <si>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</si>
  <si>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</si>
  <si>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</si>
  <si>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</si>
  <si>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</si>
  <si>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</si>
  <si>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</si>
  <si>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</si>
  <si>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</si>
  <si>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</si>
  <si>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</si>
  <si>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</si>
  <si>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</si>
  <si>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</si>
  <si>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</si>
  <si>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</si>
  <si>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</si>
  <si>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</si>
  <si>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</si>
  <si>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</si>
  <si>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</si>
  <si>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</si>
  <si>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</si>
  <si>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</si>
  <si>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</si>
  <si>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</si>
  <si>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</si>
  <si>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</si>
  <si>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</si>
  <si>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</si>
  <si>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</si>
  <si>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</si>
  <si>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</si>
  <si>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</si>
  <si>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</si>
  <si>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</si>
  <si>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</si>
  <si>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</si>
  <si>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</si>
  <si>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</si>
  <si>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</si>
  <si>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</si>
  <si>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</si>
  <si>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</si>
  <si>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</si>
  <si>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</si>
  <si>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</si>
  <si>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</si>
  <si>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</si>
  <si>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</si>
  <si>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</si>
  <si>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</si>
  <si>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</si>
  <si>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</si>
  <si>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</si>
  <si>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</si>
  <si>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</si>
  <si>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</si>
  <si>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</si>
  <si>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</si>
  <si>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</si>
  <si>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</si>
  <si>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</si>
  <si>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</si>
  <si>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</si>
  <si>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</si>
  <si>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</si>
  <si>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</si>
  <si>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</si>
  <si>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</si>
  <si>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</si>
  <si>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</si>
  <si>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</si>
  <si>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</si>
  <si>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</si>
  <si>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</si>
  <si>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</si>
  <si>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</si>
  <si>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</si>
  <si>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</si>
  <si>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</si>
  <si>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</si>
  <si>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</si>
  <si>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</si>
  <si>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</si>
  <si>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</si>
  <si>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</si>
  <si>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</si>
  <si>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</si>
  <si>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</si>
  <si>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</si>
  <si>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</si>
  <si>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</si>
  <si>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</si>
  <si>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</si>
  <si>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</si>
  <si>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</si>
  <si>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</si>
  <si>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</si>
  <si>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</si>
  <si>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</si>
  <si>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</si>
  <si>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</si>
  <si>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</si>
  <si>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</si>
  <si>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</si>
  <si>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</si>
  <si>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</si>
  <si>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</si>
  <si>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</si>
  <si>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</si>
  <si>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</si>
  <si>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</si>
  <si>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</si>
  <si>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</si>
  <si>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</si>
  <si>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</si>
  <si>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</si>
  <si>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</si>
  <si>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</si>
  <si>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</si>
  <si>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</si>
  <si>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</si>
  <si>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</si>
  <si>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</si>
  <si>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</si>
  <si>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</si>
  <si>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</si>
  <si>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</si>
  <si>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</si>
  <si>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</si>
  <si>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</si>
  <si>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</si>
  <si>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</si>
  <si>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</si>
  <si>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</si>
  <si>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</si>
  <si>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</si>
  <si>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</si>
  <si>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</si>
  <si>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</si>
  <si>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</si>
  <si>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</si>
  <si>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</si>
  <si>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</si>
  <si>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</si>
  <si>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</si>
  <si>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</si>
  <si>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</si>
  <si>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</si>
  <si>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</si>
  <si>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</si>
  <si>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</si>
  <si>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</si>
  <si>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</si>
  <si>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</si>
  <si>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</si>
  <si>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</si>
  <si>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</si>
  <si>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</si>
  <si>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</si>
  <si>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</si>
  <si>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</si>
  <si>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</si>
  <si>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</si>
  <si>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</si>
  <si>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</si>
  <si>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</si>
  <si>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</si>
  <si>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</si>
  <si>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</si>
  <si>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</si>
  <si>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</si>
  <si>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</si>
  <si>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</si>
  <si>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</si>
  <si>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</si>
  <si>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</si>
  <si>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</si>
  <si>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</si>
  <si>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</si>
  <si>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</si>
  <si>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</si>
  <si>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</si>
  <si>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</si>
  <si>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</si>
  <si>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</si>
  <si>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</si>
  <si>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</si>
  <si>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</si>
  <si>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</si>
  <si>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</si>
  <si>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</si>
  <si>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</si>
  <si>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</si>
  <si>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</si>
  <si>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</si>
  <si>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</si>
  <si>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</si>
  <si>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</si>
  <si>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</si>
  <si>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</si>
  <si>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</si>
  <si>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</si>
  <si>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</si>
  <si>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</si>
  <si>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</si>
  <si>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</si>
  <si>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</si>
  <si>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</si>
  <si>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</si>
  <si>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</si>
  <si>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</si>
  <si>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</si>
  <si>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</si>
  <si>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</si>
  <si>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</si>
  <si>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</si>
  <si>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</si>
  <si>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</si>
  <si>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</si>
  <si>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</si>
  <si>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</si>
  <si>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</si>
  <si>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</si>
  <si>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</si>
  <si>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</si>
  <si>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</si>
  <si>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</si>
  <si>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</si>
  <si>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</si>
  <si>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</si>
  <si>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</si>
  <si>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</si>
  <si>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</si>
  <si>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</si>
  <si>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</si>
  <si>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</si>
  <si>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</si>
  <si>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</si>
  <si>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</si>
  <si>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</si>
  <si>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</si>
  <si>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</si>
  <si>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</si>
  <si>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</si>
  <si>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</si>
  <si>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</si>
  <si>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</si>
  <si>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</si>
  <si>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</si>
  <si>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</si>
  <si>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</si>
  <si>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</si>
  <si>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</si>
  <si>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</si>
  <si>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</si>
  <si>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</si>
  <si>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</si>
  <si>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</si>
  <si>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</si>
  <si>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</si>
  <si>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</si>
  <si>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</si>
  <si>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</si>
  <si>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</si>
  <si>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</si>
  <si>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</si>
  <si>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</si>
  <si>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</si>
  <si>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</si>
  <si>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</si>
  <si>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</si>
  <si>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</si>
  <si>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</si>
  <si>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</si>
  <si>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</si>
  <si>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</si>
  <si>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</si>
  <si>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</si>
  <si>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</si>
  <si>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</si>
  <si>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</si>
  <si>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</si>
  <si>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</si>
  <si>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</si>
  <si>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</si>
  <si>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</si>
  <si>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</si>
  <si>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</si>
  <si>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</si>
  <si>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</si>
  <si>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</si>
  <si>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</si>
  <si>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</si>
  <si>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</si>
  <si>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</si>
  <si>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</si>
  <si>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</si>
  <si>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</si>
  <si>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</si>
  <si>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</si>
  <si>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</si>
  <si>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</si>
  <si>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</si>
  <si>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</si>
  <si>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</si>
  <si>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</si>
  <si>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</si>
  <si>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</si>
  <si>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</si>
  <si>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</si>
  <si>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</si>
  <si>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</si>
  <si>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</si>
  <si>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</si>
  <si>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</si>
  <si>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</si>
  <si>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</si>
  <si>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</si>
  <si>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</si>
  <si>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</si>
  <si>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</si>
  <si>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</si>
  <si>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</si>
  <si>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</si>
  <si>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</si>
  <si>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</si>
  <si>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</si>
  <si>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</si>
  <si>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</si>
  <si>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</si>
  <si>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</si>
  <si>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</si>
  <si>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</si>
  <si>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</si>
  <si>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</si>
  <si>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</si>
  <si>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</si>
  <si>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</si>
  <si>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</si>
  <si>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</si>
  <si>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</si>
  <si>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</si>
  <si>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</si>
  <si>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</si>
  <si>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</si>
  <si>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</si>
  <si>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</si>
  <si>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</si>
  <si>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</si>
  <si>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</si>
  <si>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</si>
  <si>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</si>
  <si>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</si>
  <si>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</si>
  <si>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</si>
  <si>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</si>
  <si>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</si>
  <si>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</si>
  <si>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</si>
  <si>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</si>
  <si>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</si>
  <si>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</si>
  <si>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</si>
  <si>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</si>
  <si>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</si>
  <si>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</si>
  <si>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</si>
  <si>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</si>
  <si>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</si>
  <si>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</si>
  <si>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</si>
  <si>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</si>
  <si>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</si>
  <si>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</si>
  <si>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</si>
  <si>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</si>
  <si>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</si>
  <si>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</si>
  <si>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</si>
  <si>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</si>
  <si>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</si>
  <si>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</si>
  <si>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</si>
  <si>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</si>
  <si>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</si>
  <si>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</si>
  <si>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</si>
  <si>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</si>
  <si>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</si>
  <si>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</si>
  <si>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</si>
  <si>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</si>
  <si>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</si>
  <si>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</si>
  <si>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</si>
  <si>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</si>
  <si>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</si>
  <si>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</si>
  <si>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</si>
  <si>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</si>
  <si>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</si>
  <si>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</si>
  <si>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</si>
  <si>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</si>
  <si>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</si>
  <si>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</si>
  <si>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</si>
  <si>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</si>
  <si>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</si>
  <si>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</si>
  <si>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</si>
  <si>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</si>
  <si>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</si>
  <si>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</si>
  <si>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</si>
  <si>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</si>
  <si>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</si>
  <si>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</si>
  <si>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</si>
  <si>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</si>
  <si>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</si>
  <si>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</si>
  <si>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</si>
  <si>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</si>
  <si>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</si>
  <si>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</si>
  <si>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</si>
  <si>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</si>
  <si>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</si>
  <si>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</si>
  <si>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</si>
  <si>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</si>
  <si>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</si>
  <si>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</si>
  <si>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</si>
  <si>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</si>
  <si>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</si>
  <si>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</si>
  <si>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</si>
  <si>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</si>
  <si>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</si>
  <si>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</si>
  <si>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</si>
  <si>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</si>
  <si>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</si>
  <si>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</si>
  <si>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</si>
  <si>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</si>
  <si>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</si>
  <si>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</si>
  <si>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</si>
  <si>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</si>
  <si>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</si>
  <si>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</si>
  <si>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</si>
  <si>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</si>
  <si>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</si>
  <si>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</si>
  <si>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</si>
  <si>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</si>
  <si>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</si>
  <si>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</si>
  <si>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</si>
  <si>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</si>
  <si>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</si>
  <si>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</si>
  <si>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</si>
  <si>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</si>
  <si>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</si>
  <si>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</si>
  <si>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</si>
  <si>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</si>
  <si>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</si>
  <si>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</si>
  <si>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</si>
  <si>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</si>
  <si>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</si>
  <si>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</si>
  <si>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</si>
  <si>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</si>
  <si>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</si>
  <si>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</si>
  <si>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</si>
  <si>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</si>
  <si>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</si>
  <si>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</si>
  <si>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</si>
  <si>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</si>
  <si>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</si>
  <si>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</si>
  <si>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</si>
  <si>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</si>
  <si>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</si>
  <si>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</si>
  <si>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</si>
  <si>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</si>
  <si>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</si>
  <si>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</si>
  <si>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</si>
  <si>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</si>
  <si>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</si>
  <si>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</si>
  <si>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</si>
  <si>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</si>
  <si>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</si>
  <si>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</si>
  <si>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</si>
  <si>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</si>
  <si>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</si>
  <si>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</si>
  <si>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</si>
  <si>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</si>
  <si>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</si>
  <si>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</si>
  <si>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</si>
  <si>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</si>
  <si>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</si>
  <si>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</si>
  <si>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</si>
  <si>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</si>
  <si>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</si>
  <si>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</si>
  <si>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</si>
  <si>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</si>
  <si>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</si>
  <si>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</si>
  <si>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</si>
  <si>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</si>
  <si>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</si>
  <si>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</si>
  <si>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</si>
  <si>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</si>
  <si>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</si>
  <si>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</si>
  <si>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</si>
  <si>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</si>
  <si>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</si>
  <si>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</si>
  <si>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</si>
  <si>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</si>
  <si>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</si>
  <si>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</si>
  <si>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</si>
  <si>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</si>
  <si>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</si>
  <si>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</si>
  <si>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</si>
  <si>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</si>
  <si>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</si>
  <si>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</si>
  <si>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</si>
  <si>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</si>
  <si>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</si>
  <si>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</si>
  <si>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</si>
  <si>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</si>
  <si>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</si>
  <si>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</si>
  <si>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</si>
  <si>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</si>
  <si>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</si>
  <si>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</si>
  <si>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</si>
  <si>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</si>
  <si>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</si>
  <si>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</si>
  <si>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</si>
  <si>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</si>
  <si>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</si>
  <si>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</si>
  <si>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</si>
  <si>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</si>
  <si>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</si>
  <si>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</si>
  <si>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</si>
  <si>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</si>
  <si>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</si>
  <si>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</si>
  <si>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</si>
  <si>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</si>
  <si>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</si>
  <si>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</si>
  <si>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</si>
  <si>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</si>
  <si>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</si>
  <si>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</si>
  <si>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</si>
  <si>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</si>
  <si>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</si>
  <si>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</si>
  <si>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</si>
  <si>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</si>
  <si>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</si>
  <si>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</si>
  <si>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</si>
  <si>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</si>
  <si>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</si>
  <si>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</si>
  <si>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</si>
  <si>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</si>
  <si>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</si>
  <si>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</si>
  <si>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</si>
  <si>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</si>
  <si>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</si>
  <si>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</si>
  <si>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</si>
  <si>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</si>
  <si>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</si>
  <si>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</si>
  <si>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</si>
  <si>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</si>
  <si>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</si>
  <si>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</si>
  <si>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</si>
  <si>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</si>
  <si>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</si>
  <si>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</si>
  <si>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</si>
  <si>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</si>
  <si>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</si>
  <si>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</si>
  <si>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</si>
  <si>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</si>
  <si>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</si>
  <si>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</si>
  <si>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</si>
  <si>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</si>
  <si>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</si>
  <si>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</si>
  <si>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</si>
  <si>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</si>
  <si>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</si>
  <si>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</si>
  <si>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</si>
  <si>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</si>
  <si>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</si>
  <si>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</si>
  <si>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</si>
  <si>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</si>
  <si>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</si>
  <si>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</si>
  <si>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</si>
  <si>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</si>
  <si>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</si>
  <si>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</si>
  <si>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</si>
  <si>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</si>
  <si>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</si>
  <si>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</si>
  <si>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</si>
  <si>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</si>
  <si>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</si>
  <si>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</si>
  <si>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</si>
  <si>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</si>
  <si>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</si>
  <si>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</si>
  <si>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</si>
  <si>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</si>
  <si>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</si>
  <si>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</si>
  <si>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</si>
  <si>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</si>
  <si>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</si>
  <si>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</si>
  <si>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</si>
  <si>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</si>
  <si>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</si>
  <si>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</si>
  <si>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</si>
  <si>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</si>
  <si>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</si>
  <si>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</si>
  <si>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</si>
  <si>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</si>
  <si>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</si>
  <si>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</si>
  <si>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</si>
  <si>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</si>
  <si>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</si>
  <si>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</si>
  <si>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</si>
  <si>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</si>
  <si>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</si>
  <si>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</si>
  <si>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</si>
  <si>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</si>
  <si>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</si>
  <si>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</si>
  <si>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</si>
  <si>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</si>
  <si>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</si>
  <si>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</si>
  <si>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</si>
  <si>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</si>
  <si>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</si>
  <si>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</si>
  <si>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</si>
  <si>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</si>
  <si>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</si>
  <si>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</si>
  <si>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</si>
  <si>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</si>
  <si>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</si>
  <si>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</si>
  <si>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</si>
  <si>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</si>
  <si>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</si>
  <si>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</si>
  <si>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</si>
  <si>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</si>
  <si>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</si>
  <si>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</si>
  <si>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</si>
  <si>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</si>
  <si>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</si>
  <si>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</si>
  <si>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</si>
  <si>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</si>
  <si>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</si>
  <si>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</si>
  <si>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</si>
  <si>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</si>
  <si>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</si>
  <si>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</si>
  <si>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</si>
  <si>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</si>
  <si>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</si>
  <si>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</si>
  <si>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</si>
  <si>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</si>
  <si>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</si>
  <si>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</si>
  <si>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</si>
  <si>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</si>
  <si>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</si>
  <si>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</si>
  <si>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</si>
  <si>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</si>
  <si>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</si>
  <si>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</si>
  <si>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</si>
  <si>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</si>
  <si>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</si>
  <si>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</si>
  <si>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</si>
  <si>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</si>
  <si>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</si>
  <si>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</si>
  <si>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</si>
  <si>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</si>
  <si>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</si>
  <si>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</si>
  <si>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</si>
  <si>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</si>
  <si>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</si>
  <si>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</si>
  <si>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</si>
  <si>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</si>
  <si>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</si>
  <si>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</si>
  <si>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</si>
  <si>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</si>
  <si>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</si>
  <si>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</si>
  <si>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</si>
  <si>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</si>
  <si>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</si>
  <si>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</si>
  <si>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</si>
  <si>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</si>
  <si>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</si>
  <si>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</si>
  <si>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</si>
  <si>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</si>
  <si>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</si>
  <si>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</si>
  <si>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</si>
  <si>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</si>
  <si>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</si>
  <si>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</si>
  <si>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</si>
  <si>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</si>
  <si>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</si>
  <si>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</si>
  <si>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</si>
  <si>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</si>
  <si>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</si>
  <si>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</si>
  <si>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</si>
  <si>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</si>
  <si>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</si>
  <si>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</si>
  <si>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</si>
  <si>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</si>
  <si>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</si>
  <si>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</si>
  <si>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</si>
  <si>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</si>
  <si>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</si>
  <si>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</si>
  <si>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</si>
  <si>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</si>
  <si>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</si>
  <si>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</si>
  <si>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</si>
  <si>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</si>
  <si>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</si>
  <si>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</si>
  <si>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</si>
  <si>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</si>
  <si>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</si>
  <si>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</si>
  <si>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</si>
  <si>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</si>
  <si>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</si>
  <si>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</si>
  <si>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</si>
  <si>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</si>
  <si>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</si>
  <si>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</si>
  <si>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</si>
  <si>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</si>
  <si>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</si>
  <si>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</si>
  <si>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</si>
  <si>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</si>
  <si>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</si>
  <si>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</si>
  <si>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</si>
  <si>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</si>
  <si>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</si>
  <si>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</si>
  <si>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</si>
  <si>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</si>
  <si>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</si>
  <si>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</si>
  <si>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</si>
  <si>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</si>
  <si>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</si>
  <si>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</si>
  <si>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</si>
  <si>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</si>
  <si>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</si>
  <si>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</si>
  <si>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</si>
  <si>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</si>
  <si>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</si>
  <si>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</si>
  <si>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</si>
  <si>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</si>
  <si>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</si>
  <si>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</si>
  <si>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</si>
  <si>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</si>
  <si>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</si>
  <si>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</si>
  <si>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</si>
  <si>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</si>
  <si>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</si>
  <si>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</si>
  <si>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</si>
  <si>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</si>
  <si>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</si>
  <si>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</si>
  <si>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</si>
  <si>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</si>
  <si>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</si>
  <si>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</si>
  <si>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</si>
  <si>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</si>
  <si>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</si>
  <si>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</si>
  <si>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</si>
  <si>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</si>
  <si>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</si>
  <si>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</si>
  <si>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</si>
  <si>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</si>
  <si>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</si>
  <si>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</si>
  <si>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</si>
  <si>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</si>
  <si>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</si>
  <si>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</si>
  <si>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</si>
  <si>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</si>
  <si>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</si>
  <si>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</si>
  <si>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</si>
  <si>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</si>
  <si>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</si>
  <si>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</si>
  <si>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</si>
  <si>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</si>
  <si>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</si>
  <si>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</si>
  <si>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</si>
  <si>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</si>
  <si>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</si>
  <si>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</si>
  <si>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</si>
  <si>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</si>
  <si>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</si>
  <si>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</si>
  <si>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</si>
  <si>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</si>
  <si>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</si>
  <si>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</si>
  <si>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</si>
  <si>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</si>
  <si>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</si>
  <si>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</si>
  <si>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</si>
  <si>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</si>
  <si>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</si>
  <si>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</si>
  <si>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</si>
  <si>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</si>
  <si>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</si>
  <si>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</si>
  <si>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</si>
  <si>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</si>
  <si>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</si>
  <si>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</si>
  <si>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</si>
  <si>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</si>
  <si>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</si>
  <si>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</si>
  <si>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</si>
  <si>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</si>
  <si>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</si>
  <si>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</si>
  <si>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</si>
  <si>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</si>
  <si>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</si>
  <si>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</si>
  <si>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</si>
  <si>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</si>
  <si>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</si>
  <si>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</si>
  <si>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</si>
  <si>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</si>
  <si>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</si>
  <si>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</si>
  <si>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</si>
  <si>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</si>
  <si>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</si>
  <si>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</si>
  <si>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</si>
  <si>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</si>
  <si>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</si>
  <si>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</si>
  <si>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</si>
  <si>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</si>
  <si>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</si>
  <si>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</si>
  <si>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</si>
  <si>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</si>
  <si>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</si>
  <si>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</si>
  <si>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</si>
  <si>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</si>
  <si>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</si>
  <si>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</si>
  <si>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</si>
  <si>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</si>
  <si>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</si>
  <si>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</si>
  <si>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</si>
  <si>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</si>
  <si>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</si>
  <si>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</si>
  <si>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</si>
  <si>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</si>
  <si>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</si>
  <si>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</si>
  <si>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</si>
  <si>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</si>
  <si>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</si>
  <si>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</si>
  <si>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</si>
  <si>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</si>
  <si>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</si>
  <si>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</si>
  <si>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</si>
  <si>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</si>
  <si>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</si>
  <si>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</si>
  <si>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</si>
  <si>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</si>
  <si>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</si>
  <si>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</si>
  <si>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</si>
  <si>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</si>
  <si>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</si>
  <si>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</si>
  <si>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</si>
  <si>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</si>
  <si>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</si>
  <si>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</si>
  <si>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</si>
  <si>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</si>
  <si>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</si>
  <si>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</si>
  <si>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</si>
  <si>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</si>
  <si>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</si>
  <si>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</si>
  <si>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</si>
  <si>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</si>
  <si>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</si>
  <si>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</si>
  <si>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</si>
  <si>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</si>
  <si>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</si>
  <si>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</si>
  <si>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</si>
  <si>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</si>
  <si>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</si>
  <si>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</si>
  <si>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</si>
  <si>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</si>
  <si>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</si>
  <si>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</si>
  <si>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</si>
  <si>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</si>
  <si>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</si>
  <si>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</si>
  <si>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</si>
  <si>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</si>
  <si>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</si>
  <si>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</si>
  <si>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</si>
  <si>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</si>
  <si>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</si>
  <si>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</si>
  <si>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</si>
  <si>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</si>
  <si>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</si>
  <si>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</si>
  <si>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</si>
  <si>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</si>
  <si>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</si>
  <si>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</si>
  <si>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</si>
  <si>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</si>
  <si>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</si>
  <si>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</si>
  <si>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</si>
  <si>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</si>
  <si>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</si>
  <si>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</si>
  <si>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</si>
  <si>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</si>
  <si>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</si>
  <si>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</si>
  <si>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</si>
  <si>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</si>
  <si>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</si>
  <si>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</si>
  <si>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</si>
  <si>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</si>
  <si>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</si>
  <si>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</si>
  <si>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</si>
  <si>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</si>
  <si>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</si>
  <si>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</si>
  <si>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</si>
  <si>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</si>
  <si>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</si>
  <si>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</si>
  <si>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</si>
  <si>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</si>
  <si>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</si>
  <si>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</si>
  <si>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</si>
  <si>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</si>
  <si>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</si>
  <si>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</si>
  <si>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</si>
  <si>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</si>
  <si>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</si>
  <si>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</si>
  <si>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</si>
  <si>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</si>
  <si>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</si>
  <si>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</si>
  <si>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</si>
  <si>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</si>
  <si>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</si>
  <si>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</si>
  <si>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</si>
  <si>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</si>
  <si>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</si>
  <si>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</si>
  <si>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</si>
  <si>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</si>
  <si>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</si>
  <si>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</si>
  <si>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</si>
  <si>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</si>
  <si>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</si>
  <si>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</si>
  <si>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</si>
  <si>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</si>
  <si>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</si>
  <si>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</si>
  <si>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</si>
  <si>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</si>
  <si>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</si>
  <si>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</si>
  <si>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</si>
  <si>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</si>
  <si>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</si>
  <si>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</si>
  <si>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</si>
  <si>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</si>
  <si>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</si>
  <si>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</si>
  <si>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</si>
  <si>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</si>
  <si>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</si>
  <si>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</si>
  <si>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</si>
  <si>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</si>
  <si>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</si>
  <si>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</si>
  <si>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</si>
  <si>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</si>
  <si>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</si>
  <si>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</si>
  <si>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</si>
  <si>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</si>
  <si>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</si>
  <si>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</si>
  <si>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</si>
  <si>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</si>
  <si>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</si>
  <si>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</si>
  <si>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</si>
  <si>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</si>
  <si>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</si>
  <si>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</si>
  <si>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</si>
  <si>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</si>
  <si>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</si>
  <si>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</si>
  <si>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</si>
  <si>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</si>
  <si>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</si>
  <si>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</si>
  <si>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</si>
  <si>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</si>
  <si>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</si>
  <si>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</si>
  <si>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</si>
  <si>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</si>
  <si>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</si>
  <si>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</si>
  <si>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</si>
  <si>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</si>
  <si>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</si>
  <si>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</si>
  <si>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</si>
  <si>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</si>
  <si>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</si>
  <si>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</si>
  <si>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</si>
  <si>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</si>
  <si>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</si>
  <si>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</si>
  <si>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</si>
  <si>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</si>
  <si>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</si>
  <si>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</si>
  <si>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</si>
  <si>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</si>
  <si>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</si>
  <si>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</si>
  <si>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</si>
  <si>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</si>
  <si>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</si>
  <si>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</si>
  <si>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</si>
  <si>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</si>
  <si>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</si>
  <si>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</si>
  <si>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</si>
  <si>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</si>
  <si>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</si>
  <si>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</si>
  <si>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</si>
  <si>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</si>
  <si>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</si>
  <si>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</si>
  <si>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</si>
  <si>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</si>
  <si>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</si>
  <si>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</si>
  <si>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</si>
  <si>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</si>
  <si>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</si>
  <si>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</si>
  <si>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</si>
  <si>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</si>
  <si>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</si>
  <si>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</si>
  <si>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</si>
  <si>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</si>
  <si>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</si>
  <si>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</si>
  <si>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NARTUBY</t>
  </si>
  <si>
    <t xml:space="preserve">NARTUBY A TRANS-EN-PROVENCE 3</t>
  </si>
  <si>
    <t xml:space="preserve">06205480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</si>
  <si>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</si>
  <si>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</si>
  <si>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</si>
  <si>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</si>
  <si>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</si>
  <si>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</si>
  <si>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</si>
  <si>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</si>
  <si>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</si>
  <si>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</si>
  <si>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</si>
  <si>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</si>
  <si>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</si>
  <si>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</si>
  <si>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</si>
  <si>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</si>
  <si>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</si>
  <si>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</si>
  <si>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</si>
  <si>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</si>
  <si>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</si>
  <si>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</si>
  <si>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</si>
  <si>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</si>
  <si>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</si>
  <si>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</si>
  <si>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</si>
  <si>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</si>
  <si>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</si>
  <si>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</si>
  <si>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</si>
  <si>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</si>
  <si>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</si>
  <si>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</si>
  <si>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</si>
  <si>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</si>
  <si>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</si>
  <si>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</si>
  <si>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</si>
  <si>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</si>
  <si>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</si>
  <si>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</si>
  <si>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</si>
  <si>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</si>
  <si>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</si>
  <si>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</si>
  <si>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</si>
  <si>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</si>
  <si>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</si>
  <si>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</si>
  <si>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</si>
  <si>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</si>
  <si>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</si>
  <si>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</si>
  <si>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</si>
  <si>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</si>
  <si>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</si>
  <si>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</si>
  <si>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</si>
  <si>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</si>
  <si>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</si>
  <si>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</si>
  <si>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</si>
  <si>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</si>
  <si>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</si>
  <si>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</si>
  <si>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</si>
  <si>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</si>
  <si>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</si>
  <si>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Pleurosira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</si>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</sst>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42971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5.5</v>
      </c>
      <c r="N5" s="324"/>
      <c r="O5" s="325" t="s">
        <v>387</v>
      </c>
      <c r="P5" s="326" t="n">
        <v>6.5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58</v>
      </c>
      <c r="C7" s="342" t="n">
        <v>42</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7.375</v>
      </c>
      <c r="P8" s="356" t="n">
        <f aca="false">IF(ISERROR(AVERAGE(K23:K82)),"  ",AVERAGE(K23:K82))</f>
        <v>1.625</v>
      </c>
      <c r="Q8" s="357"/>
      <c r="R8" s="281"/>
      <c r="S8" s="281"/>
      <c r="T8" s="281"/>
      <c r="U8" s="281"/>
      <c r="V8" s="281"/>
      <c r="W8" s="295"/>
      <c r="X8" s="0"/>
      <c r="Y8" s="0"/>
      <c r="Z8" s="0"/>
    </row>
    <row r="9" customFormat="false" ht="12.75" hidden="false" customHeight="false" outlineLevel="0" collapsed="false">
      <c r="A9" s="314" t="s">
        <v>3399</v>
      </c>
      <c r="B9" s="358" t="n">
        <v>63</v>
      </c>
      <c r="C9" s="359" t="n">
        <v>51</v>
      </c>
      <c r="D9" s="360"/>
      <c r="E9" s="360"/>
      <c r="F9" s="361" t="n">
        <f aca="false">($B9*$B$7+$C9*$C$7)/100</f>
        <v>57.96</v>
      </c>
      <c r="G9" s="362"/>
      <c r="H9" s="317"/>
      <c r="I9" s="281"/>
      <c r="J9" s="363"/>
      <c r="K9" s="364"/>
      <c r="L9" s="347"/>
      <c r="M9" s="365"/>
      <c r="N9" s="355" t="s">
        <v>3400</v>
      </c>
      <c r="O9" s="356" t="n">
        <f aca="false">IF(ISERROR(STDEVP(J23:J82))," ",STDEVP(J23:J82))</f>
        <v>4.58087055045217</v>
      </c>
      <c r="P9" s="356" t="n">
        <f aca="false">IF(ISERROR(STDEVP(K23:K82)),"  ",STDEVP(K23:K82))</f>
        <v>0.484122918275927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4</v>
      </c>
      <c r="M13" s="381"/>
      <c r="N13" s="389" t="s">
        <v>3412</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0.9</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63.85</v>
      </c>
      <c r="C20" s="433" t="n">
        <f aca="false">SUM(C23:C82)</f>
        <v>51.88</v>
      </c>
      <c r="D20" s="434"/>
      <c r="E20" s="435" t="s">
        <v>3425</v>
      </c>
      <c r="F20" s="436" t="n">
        <f aca="false">($B20*$B$7+$C20*$C$7)/100</f>
        <v>58.8226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37.033</v>
      </c>
      <c r="C21" s="444" t="n">
        <f aca="false">C20*C7/100</f>
        <v>21.7896</v>
      </c>
      <c r="D21" s="445" t="s">
        <v>3428</v>
      </c>
      <c r="E21" s="446"/>
      <c r="F21" s="447" t="n">
        <f aca="false">B21+C21</f>
        <v>58.8226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40</v>
      </c>
      <c r="C23" s="473" t="n">
        <v>45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42.1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42.1</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0.05</v>
      </c>
      <c r="C24" s="491" t="n">
        <v>0.01</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0.0332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0.0332</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387</v>
      </c>
      <c r="B25" s="490" t="n">
        <v>20</v>
      </c>
      <c r="C25" s="491" t="n">
        <v>5</v>
      </c>
      <c r="D25" s="492" t="str">
        <f aca="false">IF(ISERROR(VLOOKUP($A25,'liste reference'!$A$6:$B$1174,2,0)),IF(ISERROR(VLOOKUP($A25,'liste reference'!$B$6:$B$1174,1,0)),"",VLOOKUP($A25,'liste reference'!$B$6:$B$1174,1,0)),VLOOKUP($A25,'liste reference'!$A$6:$B$1174,2,0))</f>
        <v>Ulva sp.</v>
      </c>
      <c r="E25" s="493" t="e">
        <f aca="false">IF(D25="",0,VLOOKUP(D25,D$22:D24,1,0))</f>
        <v>#N/A</v>
      </c>
      <c r="F25" s="494" t="n">
        <f aca="false">IF(AND(OR(A25="",A25="!!!!!!"),B25="",C25=""),"",IF(OR(AND(B25="",C25=""),ISERROR(C25+B25)),"!!!",($B25*$B$7+$C25*$C$7)/100))</f>
        <v>13.7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Ulva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19725</v>
      </c>
      <c r="R25" s="484" t="n">
        <f aca="false">IF(ISTEXT(H25),"",(B25*$B$7/100)+(C25*$C$7/100))</f>
        <v>13.7</v>
      </c>
      <c r="S25" s="485" t="n">
        <f aca="false">IF(OR(ISTEXT(H25),R25=0),"",IF(R25&lt;0.1,1,IF(R25&lt;1,2,IF(R25&lt;10,3,IF(R25&lt;50,4,IF(R25&gt;=50,5,""))))))</f>
        <v>4</v>
      </c>
      <c r="T25" s="485" t="n">
        <f aca="false">IF(ISERROR(S25*J25),0,S25*J25)</f>
        <v>12</v>
      </c>
      <c r="U25" s="485" t="n">
        <f aca="false">IF(ISERROR(S25*J25*K25),0,S25*J25*K25)</f>
        <v>24</v>
      </c>
      <c r="V25" s="501" t="n">
        <f aca="false">IF(ISERROR(S25*K25),0,S25*K25)</f>
        <v>8</v>
      </c>
      <c r="W25" s="502"/>
      <c r="X25" s="503"/>
      <c r="Y25" s="488" t="str">
        <f aca="false">IF(AND(ISNUMBER(F25),OR(A25="",A25="!!!!!!")),"!!!!!!",IF(A25="new.cod","NEWCOD",IF(AND((Z25=""),ISTEXT(A25),A25&lt;&gt;"!!!!!!"),A25,IF(Z25="","",INDEX('liste reference'!$A$6:$A$1174,Z25)))))</f>
        <v>ULVSPX</v>
      </c>
      <c r="Z25" s="470" t="n">
        <f aca="false">IF(ISERROR(MATCH(A25,'liste reference'!$A$6:$A$1174,0)),IF(ISERROR(MATCH(A25,'liste reference'!$B$6:$B$1174,0)),"",(MATCH(A25,'liste reference'!$B$6:$B$1174,0))),(MATCH(A25,'liste reference'!$A$6:$A$1174,0)))</f>
        <v>117</v>
      </c>
    </row>
    <row r="26" customFormat="false" ht="12.75" hidden="false" customHeight="false" outlineLevel="0" collapsed="false">
      <c r="A26" s="489" t="s">
        <v>395</v>
      </c>
      <c r="B26" s="490" t="n">
        <v>2.5</v>
      </c>
      <c r="C26" s="491" t="n">
        <v>0.75</v>
      </c>
      <c r="D26" s="492" t="str">
        <f aca="false">IF(ISERROR(VLOOKUP($A26,'liste reference'!$A$6:$B$1174,2,0)),IF(ISERROR(VLOOKUP($A26,'liste reference'!$B$6:$B$1174,1,0)),"",VLOOKUP($A26,'liste reference'!$B$6:$B$1174,1,0)),VLOOKUP($A26,'liste reference'!$A$6:$B$1174,2,0))</f>
        <v>Vaucheria sp.</v>
      </c>
      <c r="E26" s="493" t="e">
        <f aca="false">IF(D26="",0,VLOOKUP(D26,D$22:D25,1,0))</f>
        <v>#N/A</v>
      </c>
      <c r="F26" s="494" t="n">
        <f aca="false">IF(AND(OR(A26="",A26="!!!!!!"),B26="",C26=""),"",IF(OR(AND(B26="",C26=""),ISERROR(C26+B26)),"!!!",($B26*$B$7+$C26*$C$7)/100))</f>
        <v>1.765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Vaucheria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1169</v>
      </c>
      <c r="R26" s="484" t="n">
        <f aca="false">IF(ISTEXT(H26),"",(B26*$B$7/100)+(C26*$C$7/100))</f>
        <v>1.765</v>
      </c>
      <c r="S26" s="485" t="n">
        <f aca="false">IF(OR(ISTEXT(H26),R26=0),"",IF(R26&lt;0.1,1,IF(R26&lt;1,2,IF(R26&lt;10,3,IF(R26&lt;50,4,IF(R26&gt;=50,5,""))))))</f>
        <v>3</v>
      </c>
      <c r="T26" s="485" t="n">
        <f aca="false">IF(ISERROR(S26*J26),0,S26*J26)</f>
        <v>12</v>
      </c>
      <c r="U26" s="485" t="n">
        <f aca="false">IF(ISERROR(S26*J26*K26),0,S26*J26*K26)</f>
        <v>12</v>
      </c>
      <c r="V26" s="501" t="n">
        <f aca="false">IF(ISERROR(S26*K26),0,S26*K26)</f>
        <v>3</v>
      </c>
      <c r="W26" s="502"/>
      <c r="X26" s="503"/>
      <c r="Y26" s="488" t="str">
        <f aca="false">IF(AND(ISNUMBER(F26),OR(A26="",A26="!!!!!!")),"!!!!!!",IF(A26="new.cod","NEWCOD",IF(AND((Z26=""),ISTEXT(A26),A26&lt;&gt;"!!!!!!"),A26,IF(Z26="","",INDEX('liste reference'!$A$6:$A$1174,Z26)))))</f>
        <v>VAUSPX</v>
      </c>
      <c r="Z26" s="470" t="n">
        <f aca="false">IF(ISERROR(MATCH(A26,'liste reference'!$A$6:$A$1174,0)),IF(ISERROR(MATCH(A26,'liste reference'!$B$6:$B$1174,0)),"",(MATCH(A26,'liste reference'!$B$6:$B$1174,0))),(MATCH(A26,'liste reference'!$A$6:$A$1174,0)))</f>
        <v>118</v>
      </c>
    </row>
    <row r="27" customFormat="false" ht="12.75" hidden="false" customHeight="false" outlineLevel="0" collapsed="false">
      <c r="A27" s="489" t="s">
        <v>557</v>
      </c>
      <c r="B27" s="490"/>
      <c r="C27" s="491" t="n">
        <v>0.01</v>
      </c>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0.0042</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0.0042</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830</v>
      </c>
      <c r="B28" s="490"/>
      <c r="C28" s="491" t="n">
        <v>0.01</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0.0042</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0.0042</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974</v>
      </c>
      <c r="B29" s="490" t="n">
        <v>0.25</v>
      </c>
      <c r="C29" s="491" t="n">
        <v>0.1</v>
      </c>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0.187</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0.187</v>
      </c>
      <c r="S29" s="485" t="n">
        <f aca="false">IF(OR(ISTEXT(H29),R29=0),"",IF(R29&lt;0.1,1,IF(R29&lt;1,2,IF(R29&lt;10,3,IF(R29&lt;50,4,IF(R29&gt;=50,5,""))))))</f>
        <v>2</v>
      </c>
      <c r="T29" s="485" t="n">
        <f aca="false">IF(ISERROR(S29*J29),0,S29*J29)</f>
        <v>10</v>
      </c>
      <c r="U29" s="485" t="n">
        <f aca="false">IF(ISERROR(S29*J29*K29),0,S29*J29*K29)</f>
        <v>20</v>
      </c>
      <c r="V29" s="501" t="n">
        <f aca="false">IF(ISERROR(S29*K29),0,S29*K29)</f>
        <v>4</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1122</v>
      </c>
      <c r="B30" s="490" t="n">
        <v>0.05</v>
      </c>
      <c r="C30" s="491"/>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0.029</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0.029</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1689</v>
      </c>
      <c r="B31" s="490" t="n">
        <v>0.5</v>
      </c>
      <c r="C31" s="491" t="n">
        <v>0.5</v>
      </c>
      <c r="D31" s="492" t="str">
        <f aca="false">IF(ISERROR(VLOOKUP($A31,'liste reference'!$A$6:$B$1174,2,0)),IF(ISERROR(VLOOKUP($A31,'liste reference'!$B$6:$B$1174,1,0)),"",VLOOKUP($A31,'liste reference'!$B$6:$B$1174,1,0)),VLOOKUP($A31,'liste reference'!$A$6:$B$1174,2,0))</f>
        <v>Potamogeton pectinatus</v>
      </c>
      <c r="E31" s="493" t="e">
        <f aca="false">IF(D31="",0,VLOOKUP(D31,D$22:D30,1,0))</f>
        <v>#N/A</v>
      </c>
      <c r="F31" s="494" t="n">
        <f aca="false">IF(AND(OR(A31="",A31="!!!!!!"),B31="",C31=""),"",IF(OR(AND(B31="",C31=""),ISERROR(C31+B31)),"!!!",($B31*$B$7+$C31*$C$7)/100))</f>
        <v>0.5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Potamogeton pectinatus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1655</v>
      </c>
      <c r="R31" s="484" t="n">
        <f aca="false">IF(ISTEXT(H31),"",(B31*$B$7/100)+(C31*$C$7/100))</f>
        <v>0.5</v>
      </c>
      <c r="S31" s="485" t="n">
        <f aca="false">IF(OR(ISTEXT(H31),R31=0),"",IF(R31&lt;0.1,1,IF(R31&lt;1,2,IF(R31&lt;10,3,IF(R31&lt;50,4,IF(R31&gt;=50,5,""))))))</f>
        <v>2</v>
      </c>
      <c r="T31" s="485" t="n">
        <f aca="false">IF(ISERROR(S31*J31),0,S31*J31)</f>
        <v>4</v>
      </c>
      <c r="U31" s="485" t="n">
        <f aca="false">IF(ISERROR(S31*J31*K31),0,S31*J31*K31)</f>
        <v>8</v>
      </c>
      <c r="V31" s="501" t="n">
        <f aca="false">IF(ISERROR(S31*K31),0,S31*K31)</f>
        <v>4</v>
      </c>
      <c r="W31" s="502"/>
      <c r="X31" s="503"/>
      <c r="Y31" s="488" t="str">
        <f aca="false">IF(AND(ISNUMBER(F31),OR(A31="",A31="!!!!!!")),"!!!!!!",IF(A31="new.cod","NEWCOD",IF(AND((Z31=""),ISTEXT(A31),A31&lt;&gt;"!!!!!!"),A31,IF(Z31="","",INDEX('liste reference'!$A$6:$A$1174,Z31)))))</f>
        <v>POTPEC</v>
      </c>
      <c r="Z31" s="470" t="n">
        <f aca="false">IF(ISERROR(MATCH(A31,'liste reference'!$A$6:$A$1174,0)),IF(ISERROR(MATCH(A31,'liste reference'!$B$6:$B$1174,0)),"",(MATCH(A31,'liste reference'!$B$6:$B$1174,0))),(MATCH(A31,'liste reference'!$A$6:$A$1174,0)))</f>
        <v>532</v>
      </c>
    </row>
    <row r="32" customFormat="false" ht="12.75" hidden="false" customHeight="false" outlineLevel="0" collapsed="false">
      <c r="A32" s="489" t="s">
        <v>3449</v>
      </c>
      <c r="B32" s="490" t="n">
        <v>0.5</v>
      </c>
      <c r="C32" s="491" t="n">
        <v>0.5</v>
      </c>
      <c r="D32" s="492" t="str">
        <f aca="false">IF(ISERROR(VLOOKUP($A32,'liste reference'!$A$6:$B$1174,2,0)),IF(ISERROR(VLOOKUP($A32,'liste reference'!$B$6:$B$1174,1,0)),"",VLOOKUP($A32,'liste reference'!$B$6:$B$1174,1,0)),VLOOKUP($A32,'liste reference'!$A$6:$B$1174,2,0))</f>
        <v/>
      </c>
      <c r="E32" s="493" t="n">
        <f aca="false">IF(D32="",0,VLOOKUP(D32,D$22:D31,1,0))</f>
        <v>0</v>
      </c>
      <c r="F32" s="494" t="n">
        <f aca="false">IF(AND(OR(A32="",A32="!!!!!!"),B32="",C32=""),"",IF(OR(AND(B32="",C32=""),ISERROR(C32+B32)),"!!!",($B32*$B$7+$C32*$C$7)/100))</f>
        <v>0.5</v>
      </c>
      <c r="G32" s="495" t="str">
        <f aca="false">IF(A32="","",IF(ISERROR(VLOOKUP($A32,'liste reference'!$A$6:$Q$1174,9,0)),IF(ISERROR(VLOOKUP($A32,'liste reference'!$B$6:$Q$1174,8,0)),"    -",VLOOKUP($A32,'liste reference'!$B$6:$Q$1174,8,0)),VLOOKUP($A32,'liste reference'!$A$6:$Q$1174,9,0)))</f>
        <v>    -</v>
      </c>
      <c r="H32" s="496" t="str">
        <f aca="false">IF(A32="","x",IF(ISERROR(VLOOKUP($A32,'liste reference'!$A$6:$Q$1174,10,0)),IF(ISERROR(VLOOKUP($A32,'liste reference'!$B$6:$Q$1174,9,0)),"x",VLOOKUP($A32,'liste reference'!$B$6:$Q$1174,9,0)),VLOOKUP($A32,'liste reference'!$A$6:$Q$1174,10,0)))</f>
        <v>x</v>
      </c>
      <c r="I32" s="281" t="n">
        <f aca="false">IF(A32="","",1)</f>
        <v>1</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Pleurosira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8729</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t="s">
        <v>3450</v>
      </c>
      <c r="X32" s="503" t="n">
        <v>8729</v>
      </c>
      <c r="Y32" s="488" t="str">
        <f aca="false">IF(AND(ISNUMBER(F32),OR(A32="",A32="!!!!!!")),"!!!!!!",IF(A32="new.cod","NEWCOD",IF(AND((Z32=""),ISTEXT(A32),A32&lt;&gt;"!!!!!!"),A32,IF(Z32="","",INDEX('liste reference'!$A$6:$A$1174,Z32)))))</f>
        <v>NEWCOD</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58.8226</v>
      </c>
      <c r="G83" s="424"/>
      <c r="H83" s="424"/>
      <c r="I83" s="424"/>
      <c r="J83" s="424"/>
      <c r="K83" s="424"/>
      <c r="L83" s="424"/>
      <c r="M83" s="485"/>
      <c r="N83" s="485"/>
      <c r="O83" s="485"/>
      <c r="P83" s="485"/>
      <c r="Q83" s="485"/>
      <c r="R83" s="485"/>
      <c r="S83" s="485"/>
      <c r="T83" s="485"/>
      <c r="U83" s="485"/>
      <c r="V83" s="485" t="n">
        <f aca="false">SUM(V23:V82)</f>
        <v>28</v>
      </c>
      <c r="W83" s="485"/>
      <c r="X83" s="523"/>
      <c r="Y83" s="523"/>
      <c r="Z83" s="524"/>
    </row>
    <row r="84" customFormat="false" ht="12.75" hidden="true" customHeight="false" outlineLevel="0" collapsed="false">
      <c r="A84" s="518" t="str">
        <f aca="false">A3</f>
        <v>NARTUBY</v>
      </c>
      <c r="B84" s="453" t="str">
        <f aca="false">C3</f>
        <v>NARTUBY A TRANS-EN-PROVENCE 3</v>
      </c>
      <c r="C84" s="525" t="str">
        <f aca="false">A4</f>
        <v>(Date)</v>
      </c>
      <c r="D84" s="526" t="n">
        <f aca="false">IF(OR(ISERROR(SUM($U$23:$U$82)/SUM($V$23:$V$82)),F7&lt;&gt;100),-1,SUM($U$23:$U$82)/SUM($V$23:$V$82))</f>
        <v>5.5</v>
      </c>
      <c r="E84" s="527" t="n">
        <f aca="false">O13</f>
        <v>10</v>
      </c>
      <c r="F84" s="453" t="n">
        <f aca="false">O14</f>
        <v>8</v>
      </c>
      <c r="G84" s="453" t="n">
        <f aca="false">O15</f>
        <v>3</v>
      </c>
      <c r="H84" s="453" t="n">
        <f aca="false">O16</f>
        <v>5</v>
      </c>
      <c r="I84" s="453" t="n">
        <f aca="false">O17</f>
        <v>0</v>
      </c>
      <c r="J84" s="528" t="n">
        <f aca="false">O8</f>
        <v>7.375</v>
      </c>
      <c r="K84" s="529" t="n">
        <f aca="false">O9</f>
        <v>4.58087055045217</v>
      </c>
      <c r="L84" s="530" t="n">
        <f aca="false">O10</f>
        <v>2</v>
      </c>
      <c r="M84" s="530" t="n">
        <f aca="false">O11</f>
        <v>15</v>
      </c>
      <c r="N84" s="529" t="n">
        <f aca="false">P8</f>
        <v>1.625</v>
      </c>
      <c r="O84" s="529" t="n">
        <f aca="false">P9</f>
        <v>0.484122918275927</v>
      </c>
      <c r="P84" s="530" t="n">
        <f aca="false">P10</f>
        <v>1</v>
      </c>
      <c r="Q84" s="530" t="n">
        <f aca="false">P11</f>
        <v>2</v>
      </c>
      <c r="R84" s="530" t="n">
        <f aca="false">F21</f>
        <v>58.8226</v>
      </c>
      <c r="S84" s="530" t="n">
        <f aca="false">L11</f>
        <v>0</v>
      </c>
      <c r="T84" s="530" t="n">
        <f aca="false">L12</f>
        <v>4</v>
      </c>
      <c r="U84" s="530" t="n">
        <f aca="false">L13</f>
        <v>4</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12</v>
      </c>
      <c r="U87" s="281"/>
      <c r="V87" s="281"/>
    </row>
    <row r="88" customFormat="false" ht="12.75" hidden="true" customHeight="false" outlineLevel="0" collapsed="false">
      <c r="C88" s="534"/>
      <c r="D88" s="534"/>
      <c r="E88" s="534"/>
      <c r="R88" s="281" t="s">
        <v>3453</v>
      </c>
      <c r="S88" s="281"/>
      <c r="T88" s="536" t="n">
        <f aca="false">VLOOKUP($T$91,($A$23:$U$82),21,0)</f>
        <v>24</v>
      </c>
      <c r="U88" s="281"/>
      <c r="V88" s="281" t="n">
        <f aca="false">COUNTIF(V23:V82,T89)</f>
        <v>1</v>
      </c>
    </row>
    <row r="89" customFormat="false" ht="12.75" hidden="true" customHeight="false" outlineLevel="0" collapsed="false">
      <c r="C89" s="534"/>
      <c r="D89" s="534"/>
      <c r="E89" s="534"/>
      <c r="R89" s="281" t="s">
        <v>3454</v>
      </c>
      <c r="S89" s="281"/>
      <c r="T89" s="536" t="n">
        <f aca="false">MAX($V$23:$V$82)</f>
        <v>8</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6.5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ULVSPX</v>
      </c>
      <c r="U91" s="281" t="n">
        <f aca="false">IF(ISERROR(MATCH($T$93,'liste reference'!$A$6:$A$1174,0)),MATCH($T$93,'liste reference'!$B$6:$B$1174,0),(MATCH($T$93,'liste reference'!$A$6:$A$1174,0)))</f>
        <v>117</v>
      </c>
      <c r="V91" s="538"/>
    </row>
    <row r="92" customFormat="false" ht="12.75" hidden="true" customHeight="false" outlineLevel="0" collapsed="false">
      <c r="C92" s="534"/>
      <c r="D92" s="534"/>
      <c r="E92" s="534"/>
      <c r="R92" s="281" t="s">
        <v>3457</v>
      </c>
      <c r="S92" s="281"/>
      <c r="T92" s="281" t="n">
        <f aca="false">MATCH(T89,$V$23:$V$82,0)</f>
        <v>3</v>
      </c>
      <c r="U92" s="281"/>
    </row>
    <row r="93" customFormat="false" ht="12.75" hidden="true" customHeight="false" outlineLevel="0" collapsed="false">
      <c r="C93" s="534"/>
      <c r="D93" s="534"/>
      <c r="E93" s="534"/>
      <c r="R93" s="485" t="s">
        <v>3458</v>
      </c>
      <c r="S93" s="281"/>
      <c r="T93" s="485" t="str">
        <f aca="false">INDEX($A$23:$A$82,$T$92)</f>
        <v>ULVSPX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"noms_tsxons"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3449</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3490</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jlam</cp:lastModifiedBy>
  <cp:lastPrinted>2015-05-20T11:23:22Z</cp:lastPrinted>
  <dcterms:modified xsi:type="dcterms:W3CDTF">2018-03-16T16:41:52Z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