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comments7.xml" ContentType="application/vnd.openxmlformats-officedocument.spreadsheetml.comment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_rels/sheet8.xml.rels" ContentType="application/vnd.openxmlformats-package.relationships+xml"/>
  <Override PartName="/xl/worksheets/_rels/sheet7.xml.rels" ContentType="application/vnd.openxmlformats-package.relationships+xml"/>
  <Override PartName="/xl/worksheets/_rels/sheet6.xml.rels" ContentType="application/vnd.openxmlformats-package.relationships+xml"/>
  <Override PartName="/xl/worksheets/_rels/sheet5.xml.rels" ContentType="application/vnd.openxmlformats-package.relationships+xml"/>
  <Override PartName="/xl/worksheets/_rels/sheet3.xml.rels" ContentType="application/vnd.openxmlformats-package.relationships+xml"/>
  <Override PartName="/xl/worksheets/_rels/sheet2.xml.rels" ContentType="application/vnd.openxmlformats-package.relationships+xml"/>
  <Override PartName="/xl/worksheets/_rels/sheet1.xml.rels" ContentType="application/vnd.openxmlformats-package.relationships+xml"/>
  <Override PartName="/xl/worksheets/sheet8.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vmlDrawing3.vml" ContentType="application/vnd.openxmlformats-officedocument.vmlDrawing"/>
  <Override PartName="/xl/drawings/drawing2.xml" ContentType="application/vnd.openxmlformats-officedocument.drawing+xml"/>
  <Override PartName="/xl/drawings/vmlDrawing1.vml" ContentType="application/vnd.openxmlformats-officedocument.vmlDrawing"/>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vmlDrawing2.vml" ContentType="application/vnd.openxmlformats-officedocument.vmlDrawing"/>
  <Override PartName="/xl/drawings/drawing6.xml" ContentType="application/vnd.openxmlformats-officedocument.drawing+xml"/>
  <Override PartName="/xl/drawings/drawing7.xml" ContentType="application/vnd.openxmlformats-officedocument.drawing+xml"/>
  <Override PartName="/xl/comments2.xml" ContentType="application/vnd.openxmlformats-officedocument.spreadsheetml.comments+xml"/>
  <Override PartName="/xl/comments6.xml" ContentType="application/vnd.openxmlformats-officedocument.spreadsheetml.comment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5" activeTab="5"/>
  </bookViews>
  <sheets>
    <sheet name="accueil" sheetId="1" state="hidden" r:id="rId3"/>
    <sheet name="liste reference" sheetId="2" state="hidden" r:id="rId4"/>
    <sheet name="Récap." sheetId="3" state="hidden" r:id="rId5"/>
    <sheet name="Macro1" sheetId="4" state="hidden" r:id="rId6"/>
    <sheet name="notice" sheetId="5" state="hidden" r:id="rId7"/>
    <sheet name="06217490 TARAVO MC" sheetId="6" state="visible" r:id="rId8"/>
    <sheet name="modele" sheetId="7" state="hidden" r:id="rId9"/>
    <sheet name="liste codes réf" sheetId="8" state="hidden" r:id="rId10"/>
  </sheets>
  <definedNames>
    <definedName function="false" hidden="false" localSheetId="5" name="_xlnm.Print_Area" vbProcedure="false">'06217490 TARAVO MC'!$A$1:$O$82</definedName>
    <definedName function="false" hidden="false" localSheetId="7" name="_xlnm.Print_Titles" vbProcedure="false">'liste codes réf'!$4:$6</definedName>
    <definedName function="false" hidden="false" localSheetId="1" name="_xlnm.Print_Area" vbProcedure="false">'liste reference'!$A$1:$D$708</definedName>
    <definedName function="false" hidden="false" localSheetId="1" name="_xlnm.Print_Titles" vbProcedure="false">'liste reference'!$5:$5</definedName>
    <definedName function="false" hidden="true" localSheetId="1" name="_xlnm._FilterDatabase" vbProcedure="false">'liste reference'!$A$1:$S$904</definedName>
    <definedName function="false" hidden="false" localSheetId="6" name="_xlnm.Print_Area" vbProcedure="false">modele!$A$1:$O$82</definedName>
    <definedName function="false" hidden="false" localSheetId="4" name="_xlnm.Print_Area" vbProcedure="false">notice!$A$5:$L$126</definedName>
    <definedName function="false" hidden="false" name="Cf_" vbProcedure="false">'liste codes réf'!$F$29:$F$30</definedName>
    <definedName function="false" hidden="false" name="codes_taxons" vbProcedure="false">'liste codes réf'!$A$7:$A$896</definedName>
    <definedName function="false" hidden="false" name="NOM" vbProcedure="false">#REF!</definedName>
    <definedName function="false" hidden="false" name="noms_taxons" vbProcedure="false">'liste codes réf'!$B$8:$B$887</definedName>
    <definedName function="false" hidden="false" name="periphyton" vbProcedure="false">'liste codes réf'!$F$35:$F$39</definedName>
    <definedName function="false" hidden="false" name="type_courant" vbProcedure="false">'liste codes réf'!$F$16:$F$25</definedName>
    <definedName function="false" hidden="false" name="type_lent" vbProcedure="false">'liste codes réf'!$H$16:$H$21</definedName>
    <definedName function="false" hidden="false" name="_xlfn_IFERROR" vbProcedure="false"/>
    <definedName function="false" hidden="false" localSheetId="1" name="Excel_BuiltIn_Criteria" vbProcedure="false">'liste reference'!$P$17:$P$904</definedName>
    <definedName function="false" hidden="false" localSheetId="4" name="Cf_" vbProcedure="false">#REF!</definedName>
    <definedName function="false" hidden="false" localSheetId="4" name="noms_taxons" vbProcedure="false">#REF!</definedName>
    <definedName function="false" hidden="false" localSheetId="4" name="type_courant" vbProcedure="false">#REF!</definedName>
    <definedName function="false" hidden="false" localSheetId="5" name="Excel_BuiltIn__FilterDatabase" vbProcedure="false">'06217490 TARAVO MC'!$A$23:$J$84</definedName>
    <definedName function="false" hidden="false" localSheetId="6" name="Excel_BuiltIn__FilterDatabase" vbProcedure="false">modele!$A$23:$J$84</definedName>
  </definedNames>
  <calcPr iterateCount="100" refMode="A1" iterate="false" iterateDelta="0.001"/>
  <extLst>
    <ext xmlns:loext="http://schemas.libreoffice.org/" uri="{7626C862-2A13-11E5-B345-FEFF819CDC9F}">
      <loext:extCalcPr stringRefSyntax="CalcA1"/>
    </ext>
  </extLst>
</workbook>
</file>

<file path=xl/comments2.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B7" authorId="0">
      <text>
        <r>
          <rPr>
            <b val="true"/>
            <sz val="8"/>
            <color rgb="FF000000"/>
            <rFont val="Tahoma"/>
            <family val="2"/>
          </rPr>
          <t xml:space="preserve">Commentaires:
</t>
        </r>
        <r>
          <rPr>
            <sz val="8"/>
            <color rgb="FF000000"/>
            <rFont val="Tahoma"/>
            <family val="2"/>
          </rPr>
          <t xml:space="preserve">- "x" signifie espèce hybride,
- "subsp." signifie sous-espèce,
- "var." signifie variété et,
- "espèce/espèce" confusion possible.</t>
        </r>
      </text>
      <mc:AlternateContent>
        <mc:Choice Requires="v2">
          <commentPr autoFill="true" autoScale="false" colHidden="false" locked="false" rowHidden="false" textHAlign="justify" textVAlign="top">
            <anchor moveWithCells="false" sizeWithCells="false">
              <xdr:from>
                <xdr:col>1</xdr:col>
                <xdr:colOff>489</xdr:colOff>
                <xdr:row>174</xdr:row>
                <xdr:rowOff>12</xdr:rowOff>
              </xdr:from>
              <xdr:to>
                <xdr:col>4</xdr:col>
                <xdr:colOff>47</xdr:colOff>
                <xdr:row>178</xdr:row>
                <xdr:rowOff>12</xdr:rowOff>
              </xdr:to>
            </anchor>
          </commentPr>
        </mc:Choice>
        <mc:Fallback/>
      </mc:AlternateContent>
    </comment>
    <comment ref="E1" authorId="0">
      <text>
        <r>
          <rPr>
            <sz val="8"/>
            <color rgb="FF000000"/>
            <rFont val="Tahoma"/>
            <family val="2"/>
          </rPr>
          <t xml:space="preserve">Saisir le </t>
        </r>
        <r>
          <rPr>
            <b val="true"/>
            <sz val="8"/>
            <color rgb="FF000000"/>
            <rFont val="Tahoma"/>
            <family val="2"/>
          </rPr>
          <t xml:space="preserve">nom ou le code recherché</t>
        </r>
        <r>
          <rPr>
            <sz val="8"/>
            <color rgb="FF000000"/>
            <rFont val="Tahoma"/>
            <family val="2"/>
          </rPr>
          <t xml:space="preserve">, </t>
        </r>
        <r>
          <rPr>
            <i val="true"/>
            <sz val="8"/>
            <color rgb="FFFF0000"/>
            <rFont val="Tahoma"/>
            <family val="2"/>
          </rPr>
          <t xml:space="preserve">Attention ! </t>
        </r>
        <r>
          <rPr>
            <sz val="8"/>
            <color rgb="FF000000"/>
            <rFont val="Tahoma"/>
            <family val="2"/>
          </rPr>
          <t xml:space="preserve">: respecter la casse.
valider et cliquer sur rechercher.
Puis sur suivant pour obtenir les autres mots correspondants.</t>
        </r>
      </text>
      <mc:AlternateContent>
        <mc:Choice Requires="v2">
          <commentPr autoFill="true" autoScale="false" colHidden="false" locked="false" rowHidden="false" textHAlign="justify" textVAlign="top">
            <anchor moveWithCells="false" sizeWithCells="false">
              <xdr:from>
                <xdr:col>4</xdr:col>
                <xdr:colOff>187</xdr:colOff>
                <xdr:row>0</xdr:row>
                <xdr:rowOff>2</xdr:rowOff>
              </xdr:from>
              <xdr:to>
                <xdr:col>5</xdr:col>
                <xdr:colOff>430</xdr:colOff>
                <xdr:row>3</xdr:row>
                <xdr:rowOff>11</xdr:rowOff>
              </xdr:to>
            </anchor>
          </commentPr>
        </mc:Choice>
        <mc:Fallback/>
      </mc:AlternateContent>
    </comment>
    <comment ref="M5" authorId="0">
      <text>
        <r>
          <rPr>
            <sz val="8"/>
            <color rgb="FF000000"/>
            <rFont val="Tahoma"/>
            <family val="2"/>
          </rPr>
          <t xml:space="preserve">- HET pour hétérotrophes,
- ALG pour algues,
- BRh pour bryophytes - hépatiques,
- BRm pour bryophytes - mousses,
- LIC pour lichens,
- PTE pour ptéridophytes,
- PHy pour phanérogames - hydrophytes,
- PHe pour phanérogames - hélophytes,
- PHg pour phanérogames - hygrophytes et,
- PHx pour phanérogames à type écologique variable.</t>
        </r>
      </text>
      <mc:AlternateContent>
        <mc:Choice Requires="v2">
          <commentPr autoFill="true" autoScale="false" colHidden="false" locked="false" rowHidden="false" textHAlign="justify" textVAlign="top">
            <anchor moveWithCells="false" sizeWithCells="false">
              <xdr:from>
                <xdr:col>11</xdr:col>
                <xdr:colOff>233</xdr:colOff>
                <xdr:row>3</xdr:row>
                <xdr:rowOff>16</xdr:rowOff>
              </xdr:from>
              <xdr:to>
                <xdr:col>16</xdr:col>
                <xdr:colOff>62</xdr:colOff>
                <xdr:row>14</xdr:row>
                <xdr:rowOff>1</xdr:rowOff>
              </xdr:to>
            </anchor>
          </commentPr>
        </mc:Choice>
        <mc:Fallback/>
      </mc:AlternateContent>
    </comment>
  </commentList>
</comments>
</file>

<file path=xl/comments6.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43</xdr:colOff>
                <xdr:row>0</xdr:row>
                <xdr:rowOff>11</xdr:rowOff>
              </xdr:from>
              <xdr:to>
                <xdr:col>8</xdr:col>
                <xdr:colOff>7</xdr:colOff>
                <xdr:row>2</xdr:row>
                <xdr:rowOff>8</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43</xdr:colOff>
                <xdr:row>1</xdr:row>
                <xdr:rowOff>6</xdr:rowOff>
              </xdr:from>
              <xdr:to>
                <xdr:col>5</xdr:col>
                <xdr:colOff>2</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43</xdr:colOff>
                <xdr:row>2</xdr:row>
                <xdr:rowOff>6</xdr:rowOff>
              </xdr:from>
              <xdr:to>
                <xdr:col>5</xdr:col>
                <xdr:colOff>2</xdr:colOff>
                <xdr:row>3</xdr:row>
                <xdr:rowOff>4</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4</xdr:colOff>
                <xdr:row>2</xdr:row>
                <xdr:rowOff>7</xdr:rowOff>
              </xdr:from>
              <xdr:to>
                <xdr:col>5</xdr:col>
                <xdr:colOff>18</xdr:colOff>
                <xdr:row>9</xdr:row>
                <xdr:rowOff>1</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4</xdr:colOff>
                <xdr:row>4</xdr:row>
                <xdr:rowOff>18</xdr:rowOff>
              </xdr:from>
              <xdr:to>
                <xdr:col>6</xdr:col>
                <xdr:colOff>21</xdr:colOff>
                <xdr:row>6</xdr:row>
                <xdr:rowOff>12</xdr:rowOff>
              </xdr:to>
            </anchor>
          </commentPr>
        </mc:Choice>
        <mc:Fallback/>
      </mc:AlternateContent>
    </comment>
    <comment ref="C2" authorId="0">
      <text>
        <r>
          <rPr>
            <sz val="8"/>
            <color rgb="FF000000"/>
            <rFont val="Tahoma"/>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8</xdr:colOff>
                <xdr:row>0</xdr:row>
                <xdr:rowOff>11</xdr:rowOff>
              </xdr:from>
              <xdr:to>
                <xdr:col>9</xdr:col>
                <xdr:colOff>7</xdr:colOff>
                <xdr:row>2</xdr:row>
                <xdr:rowOff>4</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8</xdr:colOff>
                <xdr:row>1</xdr:row>
                <xdr:rowOff>6</xdr:rowOff>
              </xdr:from>
              <xdr:to>
                <xdr:col>9</xdr:col>
                <xdr:colOff>3</xdr:colOff>
                <xdr:row>2</xdr:row>
                <xdr:rowOff>11</xdr:rowOff>
              </xdr:to>
            </anchor>
          </commentPr>
        </mc:Choice>
        <mc:Fallback/>
      </mc:AlternateContent>
    </comment>
    <comment ref="C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8</xdr:colOff>
                <xdr:row>4</xdr:row>
                <xdr:rowOff>8</xdr:rowOff>
              </xdr:from>
              <xdr:to>
                <xdr:col>8</xdr:col>
                <xdr:colOff>9</xdr:colOff>
                <xdr:row>11</xdr:row>
                <xdr:rowOff>4</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1</xdr:colOff>
                <xdr:row>6</xdr:row>
                <xdr:rowOff>1</xdr:rowOff>
              </xdr:from>
              <xdr:to>
                <xdr:col>9</xdr:col>
                <xdr:colOff>11</xdr:colOff>
                <xdr:row>7</xdr:row>
                <xdr:rowOff>16</xdr:rowOff>
              </xdr:to>
            </anchor>
          </commentPr>
        </mc:Choice>
        <mc:Fallback/>
      </mc:AlternateContent>
    </comment>
    <comment ref="K3" authorId="0">
      <text>
        <r>
          <rPr>
            <sz val="8"/>
            <color rgb="FF000000"/>
            <rFont val="Tahoma"/>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10</xdr:col>
                <xdr:colOff>59</xdr:colOff>
                <xdr:row>1</xdr:row>
                <xdr:rowOff>6</xdr:rowOff>
              </xdr:from>
              <xdr:to>
                <xdr:col>12</xdr:col>
                <xdr:colOff>44</xdr:colOff>
                <xdr:row>3</xdr:row>
                <xdr:rowOff>4</xdr:rowOff>
              </xdr:to>
            </anchor>
          </commentPr>
        </mc:Choice>
        <mc:Fallback/>
      </mc:AlternateContent>
    </comment>
    <comment ref="M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12</xdr:col>
                <xdr:colOff>43</xdr:colOff>
                <xdr:row>1</xdr:row>
                <xdr:rowOff>6</xdr:rowOff>
              </xdr:from>
              <xdr:to>
                <xdr:col>14</xdr:col>
                <xdr:colOff>33</xdr:colOff>
                <xdr:row>2</xdr:row>
                <xdr:rowOff>7</xdr:rowOff>
              </xdr:to>
            </anchor>
          </commentPr>
        </mc:Choice>
        <mc:Fallback/>
      </mc:AlternateContent>
    </comment>
  </commentList>
</comments>
</file>

<file path=xl/comments7.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43</xdr:colOff>
                <xdr:row>0</xdr:row>
                <xdr:rowOff>11</xdr:rowOff>
              </xdr:from>
              <xdr:to>
                <xdr:col>8</xdr:col>
                <xdr:colOff>7</xdr:colOff>
                <xdr:row>2</xdr:row>
                <xdr:rowOff>8</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43</xdr:colOff>
                <xdr:row>1</xdr:row>
                <xdr:rowOff>6</xdr:rowOff>
              </xdr:from>
              <xdr:to>
                <xdr:col>5</xdr:col>
                <xdr:colOff>2</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43</xdr:colOff>
                <xdr:row>2</xdr:row>
                <xdr:rowOff>6</xdr:rowOff>
              </xdr:from>
              <xdr:to>
                <xdr:col>5</xdr:col>
                <xdr:colOff>2</xdr:colOff>
                <xdr:row>3</xdr:row>
                <xdr:rowOff>4</xdr:rowOff>
              </xdr:to>
            </anchor>
          </commentPr>
        </mc:Choice>
        <mc:Fallback/>
      </mc:AlternateContent>
    </comment>
    <comment ref="A22" authorId="0">
      <text>
        <r>
          <rPr>
            <b val="true"/>
            <sz val="8"/>
            <color rgb="FF000000"/>
            <rFont val="Tahoma"/>
            <family val="2"/>
          </rPr>
          <t xml:space="preserve">Taper le code du taxon ou 
choisir le nom dans la liste déroulante</t>
        </r>
        <r>
          <rPr>
            <sz val="8"/>
            <color rgb="FF000000"/>
            <rFont val="Tahoma"/>
            <family val="2"/>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43</xdr:colOff>
                <xdr:row>20</xdr:row>
                <xdr:rowOff>6</xdr:rowOff>
              </xdr:from>
              <xdr:to>
                <xdr:col>14</xdr:col>
                <xdr:colOff>1</xdr:colOff>
                <xdr:row>25</xdr:row>
                <xdr:rowOff>17</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4</xdr:colOff>
                <xdr:row>2</xdr:row>
                <xdr:rowOff>7</xdr:rowOff>
              </xdr:from>
              <xdr:to>
                <xdr:col>5</xdr:col>
                <xdr:colOff>18</xdr:colOff>
                <xdr:row>9</xdr:row>
                <xdr:rowOff>1</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4</xdr:colOff>
                <xdr:row>4</xdr:row>
                <xdr:rowOff>18</xdr:rowOff>
              </xdr:from>
              <xdr:to>
                <xdr:col>6</xdr:col>
                <xdr:colOff>21</xdr:colOff>
                <xdr:row>6</xdr:row>
                <xdr:rowOff>12</xdr:rowOff>
              </xdr:to>
            </anchor>
          </commentPr>
        </mc:Choice>
        <mc:Fallback/>
      </mc:AlternateContent>
    </comment>
    <comment ref="B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4</xdr:colOff>
                <xdr:row>17</xdr:row>
                <xdr:rowOff>13</xdr:rowOff>
              </xdr:from>
              <xdr:to>
                <xdr:col>6</xdr:col>
                <xdr:colOff>21</xdr:colOff>
                <xdr:row>20</xdr:row>
                <xdr:rowOff>6</xdr:rowOff>
              </xdr:to>
            </anchor>
          </commentPr>
        </mc:Choice>
        <mc:Fallback/>
      </mc:AlternateContent>
    </comment>
    <comment ref="B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4</xdr:colOff>
                <xdr:row>18</xdr:row>
                <xdr:rowOff>16</xdr:rowOff>
              </xdr:from>
              <xdr:to>
                <xdr:col>6</xdr:col>
                <xdr:colOff>21</xdr:colOff>
                <xdr:row>21</xdr:row>
                <xdr:rowOff>8</xdr:rowOff>
              </xdr:to>
            </anchor>
          </commentPr>
        </mc:Choice>
        <mc:Fallback/>
      </mc:AlternateContent>
    </comment>
    <comment ref="B22" authorId="0">
      <text>
        <r>
          <rPr>
            <b val="true"/>
            <sz val="8"/>
            <color rgb="FF000000"/>
            <rFont val="Tahoma"/>
            <family val="2"/>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4</xdr:colOff>
                <xdr:row>20</xdr:row>
                <xdr:rowOff>6</xdr:rowOff>
              </xdr:from>
              <xdr:to>
                <xdr:col>6</xdr:col>
                <xdr:colOff>27</xdr:colOff>
                <xdr:row>23</xdr:row>
                <xdr:rowOff>6</xdr:rowOff>
              </xdr:to>
            </anchor>
          </commentPr>
        </mc:Choice>
        <mc:Fallback/>
      </mc:AlternateContent>
    </comment>
    <comment ref="C2" authorId="0">
      <text>
        <r>
          <rPr>
            <sz val="8"/>
            <color rgb="FF000000"/>
            <rFont val="Tahoma"/>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8</xdr:colOff>
                <xdr:row>0</xdr:row>
                <xdr:rowOff>11</xdr:rowOff>
              </xdr:from>
              <xdr:to>
                <xdr:col>9</xdr:col>
                <xdr:colOff>7</xdr:colOff>
                <xdr:row>2</xdr:row>
                <xdr:rowOff>4</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8</xdr:colOff>
                <xdr:row>1</xdr:row>
                <xdr:rowOff>6</xdr:rowOff>
              </xdr:from>
              <xdr:to>
                <xdr:col>9</xdr:col>
                <xdr:colOff>3</xdr:colOff>
                <xdr:row>2</xdr:row>
                <xdr:rowOff>11</xdr:rowOff>
              </xdr:to>
            </anchor>
          </commentPr>
        </mc:Choice>
        <mc:Fallback/>
      </mc:AlternateContent>
    </comment>
    <comment ref="C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8</xdr:colOff>
                <xdr:row>4</xdr:row>
                <xdr:rowOff>8</xdr:rowOff>
              </xdr:from>
              <xdr:to>
                <xdr:col>8</xdr:col>
                <xdr:colOff>9</xdr:colOff>
                <xdr:row>11</xdr:row>
                <xdr:rowOff>4</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1</xdr:colOff>
                <xdr:row>6</xdr:row>
                <xdr:rowOff>1</xdr:rowOff>
              </xdr:from>
              <xdr:to>
                <xdr:col>9</xdr:col>
                <xdr:colOff>11</xdr:colOff>
                <xdr:row>7</xdr:row>
                <xdr:rowOff>16</xdr:rowOff>
              </xdr:to>
            </anchor>
          </commentPr>
        </mc:Choice>
        <mc:Fallback/>
      </mc:AlternateContent>
    </comment>
    <comment ref="C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5</xdr:col>
                <xdr:colOff>45</xdr:colOff>
                <xdr:row>17</xdr:row>
                <xdr:rowOff>13</xdr:rowOff>
              </xdr:from>
              <xdr:to>
                <xdr:col>6</xdr:col>
                <xdr:colOff>34</xdr:colOff>
                <xdr:row>20</xdr:row>
                <xdr:rowOff>6</xdr:rowOff>
              </xdr:to>
            </anchor>
          </commentPr>
        </mc:Choice>
        <mc:Fallback/>
      </mc:AlternateContent>
    </comment>
    <comment ref="C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5</xdr:col>
                <xdr:colOff>45</xdr:colOff>
                <xdr:row>18</xdr:row>
                <xdr:rowOff>16</xdr:rowOff>
              </xdr:from>
              <xdr:to>
                <xdr:col>10</xdr:col>
                <xdr:colOff>62</xdr:colOff>
                <xdr:row>20</xdr:row>
                <xdr:rowOff>12</xdr:rowOff>
              </xdr:to>
            </anchor>
          </commentPr>
        </mc:Choice>
        <mc:Fallback/>
      </mc:AlternateContent>
    </comment>
    <comment ref="C22" authorId="0">
      <text>
        <r>
          <rPr>
            <b val="true"/>
            <sz val="8"/>
            <color rgb="FF000000"/>
            <rFont val="Tahoma"/>
            <family val="2"/>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5</xdr:col>
                <xdr:colOff>45</xdr:colOff>
                <xdr:row>19</xdr:row>
                <xdr:rowOff>14</xdr:rowOff>
              </xdr:from>
              <xdr:to>
                <xdr:col>9</xdr:col>
                <xdr:colOff>3</xdr:colOff>
                <xdr:row>23</xdr:row>
                <xdr:rowOff>2</xdr:rowOff>
              </xdr:to>
            </anchor>
          </commentPr>
        </mc:Choice>
        <mc:Fallback/>
      </mc:AlternateContent>
    </comment>
    <comment ref="F8" authorId="0">
      <text>
        <r>
          <rPr>
            <sz val="8"/>
            <color rgb="FF000000"/>
            <rFont val="Tahoma"/>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10</xdr:col>
                <xdr:colOff>42</xdr:colOff>
                <xdr:row>6</xdr:row>
                <xdr:rowOff>6</xdr:rowOff>
              </xdr:from>
              <xdr:to>
                <xdr:col>14</xdr:col>
                <xdr:colOff>33</xdr:colOff>
                <xdr:row>9</xdr:row>
                <xdr:rowOff>1</xdr:rowOff>
              </xdr:to>
            </anchor>
          </commentPr>
        </mc:Choice>
        <mc:Fallback/>
      </mc:AlternateContent>
    </comment>
    <comment ref="F19" authorId="0">
      <text>
        <r>
          <rPr>
            <sz val="8"/>
            <color rgb="FF000000"/>
            <rFont val="Tahoma"/>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9</xdr:col>
                <xdr:colOff>14</xdr:colOff>
                <xdr:row>17</xdr:row>
                <xdr:rowOff>8</xdr:rowOff>
              </xdr:from>
              <xdr:to>
                <xdr:col>13</xdr:col>
                <xdr:colOff>14</xdr:colOff>
                <xdr:row>20</xdr:row>
                <xdr:rowOff>2</xdr:rowOff>
              </xdr:to>
            </anchor>
          </commentPr>
        </mc:Choice>
        <mc:Fallback/>
      </mc:AlternateContent>
    </comment>
    <comment ref="F21" authorId="0">
      <text>
        <r>
          <rPr>
            <sz val="8"/>
            <color rgb="FF000000"/>
            <rFont val="Tahoma"/>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9</xdr:col>
                <xdr:colOff>14</xdr:colOff>
                <xdr:row>19</xdr:row>
                <xdr:rowOff>8</xdr:rowOff>
              </xdr:from>
              <xdr:to>
                <xdr:col>13</xdr:col>
                <xdr:colOff>14</xdr:colOff>
                <xdr:row>21</xdr:row>
                <xdr:rowOff>12</xdr:rowOff>
              </xdr:to>
            </anchor>
          </commentPr>
        </mc:Choice>
        <mc:Fallback/>
      </mc:AlternateContent>
    </comment>
    <comment ref="F22" authorId="0">
      <text>
        <r>
          <rPr>
            <sz val="8"/>
            <color rgb="FF000000"/>
            <rFont val="Tahoma"/>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8</xdr:col>
                <xdr:colOff>18</xdr:colOff>
                <xdr:row>20</xdr:row>
                <xdr:rowOff>11</xdr:rowOff>
              </xdr:from>
              <xdr:to>
                <xdr:col>12</xdr:col>
                <xdr:colOff>56</xdr:colOff>
                <xdr:row>23</xdr:row>
                <xdr:rowOff>8</xdr:rowOff>
              </xdr:to>
            </anchor>
          </commentPr>
        </mc:Choice>
        <mc:Fallback/>
      </mc:AlternateContent>
    </comment>
    <comment ref="G7" authorId="0">
      <text>
        <r>
          <rPr>
            <sz val="8"/>
            <color rgb="FF000000"/>
            <rFont val="Tahoma"/>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14</xdr:colOff>
                <xdr:row>5</xdr:row>
                <xdr:rowOff>7</xdr:rowOff>
              </xdr:from>
              <xdr:to>
                <xdr:col>12</xdr:col>
                <xdr:colOff>40</xdr:colOff>
                <xdr:row>8</xdr:row>
                <xdr:rowOff>14</xdr:rowOff>
              </xdr:to>
            </anchor>
          </commentPr>
        </mc:Choice>
        <mc:Fallback/>
      </mc:AlternateContent>
    </comment>
    <comment ref="G22" authorId="0">
      <text>
        <r>
          <rPr>
            <b val="true"/>
            <sz val="8"/>
            <color rgb="FF000000"/>
            <rFont val="Tahoma"/>
            <family val="2"/>
          </rPr>
          <t xml:space="preserve">type floristique:
</t>
        </r>
        <r>
          <rPr>
            <sz val="8"/>
            <color rgb="FF000000"/>
            <rFont val="Tahoma"/>
            <family val="2"/>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9</xdr:col>
                <xdr:colOff>14</xdr:colOff>
                <xdr:row>18</xdr:row>
                <xdr:rowOff>6</xdr:rowOff>
              </xdr:from>
              <xdr:to>
                <xdr:col>13</xdr:col>
                <xdr:colOff>10</xdr:colOff>
                <xdr:row>28</xdr:row>
                <xdr:rowOff>2</xdr:rowOff>
              </xdr:to>
            </anchor>
          </commentPr>
        </mc:Choice>
        <mc:Fallback/>
      </mc:AlternateContent>
    </comment>
    <comment ref="H22" authorId="0">
      <text>
        <r>
          <rPr>
            <sz val="8"/>
            <color rgb="FF000000"/>
            <rFont val="Tahoma"/>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10</xdr:col>
                <xdr:colOff>42</xdr:colOff>
                <xdr:row>19</xdr:row>
                <xdr:rowOff>14</xdr:rowOff>
              </xdr:from>
              <xdr:to>
                <xdr:col>13</xdr:col>
                <xdr:colOff>6</xdr:colOff>
                <xdr:row>22</xdr:row>
                <xdr:rowOff>17</xdr:rowOff>
              </xdr:to>
            </anchor>
          </commentPr>
        </mc:Choice>
        <mc:Fallback/>
      </mc:AlternateContent>
    </comment>
    <comment ref="I22" authorId="0">
      <text>
        <r>
          <rPr>
            <b val="true"/>
            <sz val="8"/>
            <color rgb="FF000000"/>
            <rFont val="Tahoma"/>
            <family val="2"/>
          </rPr>
          <t xml:space="preserve">Cote spécifique</t>
        </r>
      </text>
      <mc:AlternateContent>
        <mc:Choice Requires="v2">
          <commentPr autoFill="true" autoScale="false" colHidden="false" locked="false" rowHidden="false" textHAlign="justify" textVAlign="top">
            <anchor moveWithCells="false" sizeWithCells="false">
              <xdr:from>
                <xdr:col>10</xdr:col>
                <xdr:colOff>1</xdr:colOff>
                <xdr:row>20</xdr:row>
                <xdr:rowOff>8</xdr:rowOff>
              </xdr:from>
              <xdr:to>
                <xdr:col>12</xdr:col>
                <xdr:colOff>54</xdr:colOff>
                <xdr:row>21</xdr:row>
                <xdr:rowOff>8</xdr:rowOff>
              </xdr:to>
            </anchor>
          </commentPr>
        </mc:Choice>
        <mc:Fallback/>
      </mc:AlternateContent>
    </comment>
    <comment ref="J22" authorId="0">
      <text>
        <r>
          <rPr>
            <b val="true"/>
            <sz val="8"/>
            <color rgb="FF000000"/>
            <rFont val="Tahoma"/>
            <family val="2"/>
          </rPr>
          <t xml:space="preserve">Coefficient de sténoécie</t>
        </r>
      </text>
      <mc:AlternateContent>
        <mc:Choice Requires="v2">
          <commentPr autoFill="true" autoScale="false" colHidden="false" locked="false" rowHidden="false" textHAlign="justify" textVAlign="top">
            <anchor moveWithCells="false" sizeWithCells="false">
              <xdr:from>
                <xdr:col>10</xdr:col>
                <xdr:colOff>42</xdr:colOff>
                <xdr:row>19</xdr:row>
                <xdr:rowOff>14</xdr:rowOff>
              </xdr:from>
              <xdr:to>
                <xdr:col>11</xdr:col>
                <xdr:colOff>41</xdr:colOff>
                <xdr:row>21</xdr:row>
                <xdr:rowOff>12</xdr:rowOff>
              </xdr:to>
            </anchor>
          </commentPr>
        </mc:Choice>
        <mc:Fallback/>
      </mc:AlternateContent>
    </comment>
    <comment ref="K3" authorId="0">
      <text>
        <r>
          <rPr>
            <sz val="8"/>
            <color rgb="FF000000"/>
            <rFont val="Tahoma"/>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10</xdr:col>
                <xdr:colOff>59</xdr:colOff>
                <xdr:row>1</xdr:row>
                <xdr:rowOff>6</xdr:rowOff>
              </xdr:from>
              <xdr:to>
                <xdr:col>12</xdr:col>
                <xdr:colOff>44</xdr:colOff>
                <xdr:row>3</xdr:row>
                <xdr:rowOff>4</xdr:rowOff>
              </xdr:to>
            </anchor>
          </commentPr>
        </mc:Choice>
        <mc:Fallback/>
      </mc:AlternateContent>
    </comment>
    <comment ref="K6" authorId="0">
      <text>
        <r>
          <rPr>
            <sz val="8"/>
            <color rgb="FF000000"/>
            <rFont val="Tahoma"/>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10</xdr:col>
                <xdr:colOff>52</xdr:colOff>
                <xdr:row>4</xdr:row>
                <xdr:rowOff>8</xdr:rowOff>
              </xdr:from>
              <xdr:to>
                <xdr:col>14</xdr:col>
                <xdr:colOff>33</xdr:colOff>
                <xdr:row>6</xdr:row>
                <xdr:rowOff>4</xdr:rowOff>
              </xdr:to>
            </anchor>
          </commentPr>
        </mc:Choice>
        <mc:Fallback/>
      </mc:AlternateContent>
    </comment>
    <comment ref="K22" authorId="0">
      <text>
        <r>
          <rPr>
            <b val="true"/>
            <sz val="8"/>
            <color rgb="FF808080"/>
            <rFont val="Tahoma"/>
            <family val="2"/>
          </rPr>
          <t xml:space="preserve">En gris</t>
        </r>
        <r>
          <rPr>
            <sz val="8"/>
            <color rgb="FF000000"/>
            <rFont val="Tahoma"/>
            <family val="2"/>
          </rPr>
          <t xml:space="preserve"> : taxon non pris en compte dans le calcul de l'IBMR,
</t>
        </r>
        <r>
          <rPr>
            <b val="true"/>
            <sz val="8"/>
            <color rgb="FF339966"/>
            <rFont val="Tahoma"/>
            <family val="2"/>
          </rPr>
          <t xml:space="preserve">En vert</t>
        </r>
        <r>
          <rPr>
            <sz val="8"/>
            <color rgb="FF000000"/>
            <rFont val="Tahoma"/>
            <family val="2"/>
          </rPr>
          <t xml:space="preserve"> : taxon non répertorié dans la liste des taxa aquatiques potentiellement rencontrés,
</t>
        </r>
        <r>
          <rPr>
            <b val="true"/>
            <sz val="8"/>
            <color rgb="FF000000"/>
            <rFont val="Tahoma"/>
            <family val="2"/>
          </rPr>
          <t xml:space="preserve">En noir</t>
        </r>
        <r>
          <rPr>
            <sz val="8"/>
            <color rgb="FF000000"/>
            <rFont val="Tahoma"/>
            <family val="2"/>
          </rPr>
          <t xml:space="preserve"> : taxon pris en compte dans le calcul.</t>
        </r>
      </text>
      <mc:AlternateContent>
        <mc:Choice Requires="v2">
          <commentPr autoFill="true" autoScale="false" colHidden="false" locked="false" rowHidden="false" textHAlign="justify" textVAlign="top">
            <anchor moveWithCells="false" sizeWithCells="false">
              <xdr:from>
                <xdr:col>14</xdr:col>
                <xdr:colOff>49</xdr:colOff>
                <xdr:row>20</xdr:row>
                <xdr:rowOff>6</xdr:rowOff>
              </xdr:from>
              <xdr:to>
                <xdr:col>22</xdr:col>
                <xdr:colOff>91</xdr:colOff>
                <xdr:row>26</xdr:row>
                <xdr:rowOff>11</xdr:rowOff>
              </xdr:to>
            </anchor>
          </commentPr>
        </mc:Choice>
        <mc:Fallback/>
      </mc:AlternateContent>
    </comment>
    <comment ref="M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12</xdr:col>
                <xdr:colOff>43</xdr:colOff>
                <xdr:row>1</xdr:row>
                <xdr:rowOff>6</xdr:rowOff>
              </xdr:from>
              <xdr:to>
                <xdr:col>14</xdr:col>
                <xdr:colOff>33</xdr:colOff>
                <xdr:row>2</xdr:row>
                <xdr:rowOff>7</xdr:rowOff>
              </xdr:to>
            </anchor>
          </commentPr>
        </mc:Choice>
        <mc:Fallback/>
      </mc:AlternateContent>
    </comment>
    <comment ref="N5" authorId="0">
      <text>
        <r>
          <rPr>
            <sz val="8"/>
            <color rgb="FF000000"/>
            <rFont val="Tahoma"/>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13</xdr:col>
                <xdr:colOff>28</xdr:colOff>
                <xdr:row>1</xdr:row>
                <xdr:rowOff>16</xdr:rowOff>
              </xdr:from>
              <xdr:to>
                <xdr:col>14</xdr:col>
                <xdr:colOff>33</xdr:colOff>
                <xdr:row>5</xdr:row>
                <xdr:rowOff>11</xdr:rowOff>
              </xdr:to>
            </anchor>
          </commentPr>
        </mc:Choice>
        <mc:Fallback/>
      </mc:AlternateContent>
    </comment>
    <comment ref="W1" authorId="0">
      <text>
        <r>
          <rPr>
            <sz val="8"/>
            <color rgb="FF000000"/>
            <rFont val="Tahoma"/>
            <family val="2"/>
          </rPr>
          <t xml:space="preserve">Crée une nouvelle feuille de saisie-calcul dans le même classeur. Ne pas oublier de </t>
        </r>
        <r>
          <rPr>
            <b val="true"/>
            <sz val="8"/>
            <color rgb="FF000000"/>
            <rFont val="Tahoma"/>
            <family val="2"/>
          </rPr>
          <t xml:space="preserve">la renommer dès sa création</t>
        </r>
        <r>
          <rPr>
            <sz val="8"/>
            <color rgb="FF000000"/>
            <rFont val="Tahoma"/>
            <family val="2"/>
          </rPr>
          <t xml:space="preserve"> !</t>
        </r>
      </text>
      <mc:AlternateContent>
        <mc:Choice Requires="v2">
          <commentPr autoFill="true" autoScale="false" colHidden="false" locked="false" rowHidden="false" textHAlign="justify" textVAlign="top">
            <anchor moveWithCells="false" sizeWithCells="false">
              <xdr:from>
                <xdr:col>23</xdr:col>
                <xdr:colOff>28</xdr:colOff>
                <xdr:row>0</xdr:row>
                <xdr:rowOff>7</xdr:rowOff>
              </xdr:from>
              <xdr:to>
                <xdr:col>26</xdr:col>
                <xdr:colOff>22</xdr:colOff>
                <xdr:row>4</xdr:row>
                <xdr:rowOff>18</xdr:rowOff>
              </xdr:to>
            </anchor>
          </commentPr>
        </mc:Choice>
        <mc:Fallback/>
      </mc:AlternateContent>
    </comment>
    <comment ref="W2" authorId="0">
      <text>
        <r>
          <rPr>
            <b val="true"/>
            <sz val="8"/>
            <color rgb="FF000000"/>
            <rFont val="Tahoma"/>
            <family val="2"/>
          </rPr>
          <t xml:space="preserve">Récapitulatif :
</t>
        </r>
        <r>
          <rPr>
            <sz val="8"/>
            <color rgb="FF000000"/>
            <rFont val="Tahoma"/>
            <family val="2"/>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23</xdr:col>
                <xdr:colOff>36</xdr:colOff>
                <xdr:row>1</xdr:row>
                <xdr:rowOff>2</xdr:rowOff>
              </xdr:from>
              <xdr:to>
                <xdr:col>26</xdr:col>
                <xdr:colOff>35</xdr:colOff>
                <xdr:row>5</xdr:row>
                <xdr:rowOff>6</xdr:rowOff>
              </xdr:to>
            </anchor>
          </commentPr>
        </mc:Choice>
        <mc:Fallback/>
      </mc:AlternateContent>
    </comment>
    <comment ref="W4" authorId="0">
      <text>
        <r>
          <rPr>
            <sz val="8"/>
            <color rgb="FF000000"/>
            <rFont val="Tahoma"/>
            <family val="2"/>
          </rPr>
          <t xml:space="preserve"> </t>
        </r>
        <r>
          <rPr>
            <b val="true"/>
            <sz val="8"/>
            <color rgb="FF000000"/>
            <rFont val="Tahoma"/>
            <family val="2"/>
          </rPr>
          <t xml:space="preserve">ARCHIVAGE des données : 
</t>
        </r>
        <r>
          <rPr>
            <sz val="8"/>
            <color rgb="FF000000"/>
            <rFont val="Tahoma"/>
            <family val="2"/>
          </rPr>
          <t xml:space="preserve">Cette fonction crée un nouveau classeur d'archivage de la feuille active.
</t>
        </r>
        <r>
          <rPr>
            <sz val="8"/>
            <color rgb="FFFF0000"/>
            <rFont val="Tahoma"/>
            <family val="2"/>
          </rPr>
          <t xml:space="preserve">Attention !</t>
        </r>
        <r>
          <rPr>
            <i val="true"/>
            <sz val="8"/>
            <color rgb="FF000000"/>
            <rFont val="Tahoma"/>
            <family val="2"/>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23</xdr:col>
                <xdr:colOff>36</xdr:colOff>
                <xdr:row>3</xdr:row>
                <xdr:rowOff>1</xdr:rowOff>
              </xdr:from>
              <xdr:to>
                <xdr:col>27</xdr:col>
                <xdr:colOff>23</xdr:colOff>
                <xdr:row>10</xdr:row>
                <xdr:rowOff>10</xdr:rowOff>
              </xdr:to>
            </anchor>
          </commentPr>
        </mc:Choice>
        <mc:Fallback/>
      </mc:AlternateContent>
    </comment>
    <comment ref="W6" authorId="0">
      <text>
        <r>
          <rPr>
            <b val="true"/>
            <sz val="8"/>
            <color rgb="FF000000"/>
            <rFont val="Tahoma"/>
            <family val="2"/>
          </rPr>
          <t xml:space="preserve">Affichage</t>
        </r>
        <r>
          <rPr>
            <sz val="8"/>
            <color rgb="FF000000"/>
            <rFont val="Tahoma"/>
            <family val="2"/>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23</xdr:col>
                <xdr:colOff>39</xdr:colOff>
                <xdr:row>5</xdr:row>
                <xdr:rowOff>3</xdr:rowOff>
              </xdr:from>
              <xdr:to>
                <xdr:col>26</xdr:col>
                <xdr:colOff>39</xdr:colOff>
                <xdr:row>9</xdr:row>
                <xdr:rowOff>12</xdr:rowOff>
              </xdr:to>
            </anchor>
          </commentPr>
        </mc:Choice>
        <mc:Fallback/>
      </mc:AlternateContent>
    </comment>
    <comment ref="X5" authorId="0">
      <text>
        <r>
          <rPr>
            <b val="true"/>
            <sz val="8"/>
            <color rgb="FF000000"/>
            <rFont val="Tahoma"/>
            <family val="2"/>
          </rPr>
          <t xml:space="preserve">Classement des taxons :
</t>
        </r>
        <r>
          <rPr>
            <sz val="8"/>
            <color rgb="FF000000"/>
            <rFont val="Tahoma"/>
            <family val="2"/>
          </rPr>
          <t xml:space="preserve">-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23</xdr:col>
                <xdr:colOff>56</xdr:colOff>
                <xdr:row>1</xdr:row>
                <xdr:rowOff>11</xdr:rowOff>
              </xdr:from>
              <xdr:to>
                <xdr:col>27</xdr:col>
                <xdr:colOff>236</xdr:colOff>
                <xdr:row>7</xdr:row>
                <xdr:rowOff>1</xdr:rowOff>
              </xdr:to>
            </anchor>
          </commentPr>
        </mc:Choice>
        <mc:Fallback/>
      </mc:AlternateContent>
    </comment>
    <comment ref="AA22" authorId="0">
      <text>
        <r>
          <rPr>
            <sz val="8"/>
            <color rgb="FF000000"/>
            <rFont val="Tahoma"/>
            <family val="2"/>
          </rPr>
          <t xml:space="preserve">Sélectionner Cf. si le taxon observé fait seulement référence à celui choisi.
</t>
        </r>
      </text>
      <mc:AlternateContent>
        <mc:Choice Requires="v2">
          <commentPr autoFill="true" autoScale="false" colHidden="false" locked="false" rowHidden="false" textHAlign="justify" textVAlign="top">
            <anchor moveWithCells="false" sizeWithCells="false">
              <xdr:from>
                <xdr:col>23</xdr:col>
                <xdr:colOff>82</xdr:colOff>
                <xdr:row>20</xdr:row>
                <xdr:rowOff>6</xdr:rowOff>
              </xdr:from>
              <xdr:to>
                <xdr:col>27</xdr:col>
                <xdr:colOff>33</xdr:colOff>
                <xdr:row>23</xdr:row>
                <xdr:rowOff>9</xdr:rowOff>
              </xdr:to>
            </anchor>
          </commentPr>
        </mc:Choice>
        <mc:Fallback/>
      </mc:AlternateContent>
    </comment>
    <comment ref="AB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27</xdr:col>
                <xdr:colOff>22</xdr:colOff>
                <xdr:row>14</xdr:row>
                <xdr:rowOff>1</xdr:rowOff>
              </xdr:from>
              <xdr:to>
                <xdr:col>28</xdr:col>
                <xdr:colOff>-17</xdr:colOff>
                <xdr:row>17</xdr:row>
                <xdr:rowOff>11</xdr:rowOff>
              </xdr:to>
            </anchor>
          </commentPr>
        </mc:Choice>
        <mc:Fallback/>
      </mc:AlternateContent>
    </comment>
    <comment ref="AC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33</xdr:col>
                <xdr:colOff>13</xdr:colOff>
                <xdr:row>20</xdr:row>
                <xdr:rowOff>7</xdr:rowOff>
              </xdr:from>
              <xdr:to>
                <xdr:col>34</xdr:col>
                <xdr:colOff>60</xdr:colOff>
                <xdr:row>23</xdr:row>
                <xdr:rowOff>17</xdr:rowOff>
              </xdr:to>
            </anchor>
          </commentPr>
        </mc:Choice>
        <mc:Fallback/>
      </mc:AlternateContent>
    </comment>
  </commentList>
</comments>
</file>

<file path=xl/sharedStrings.xml><?xml version="1.0" encoding="utf-8"?>
<sst xmlns="http://schemas.openxmlformats.org/spreadsheetml/2006/main" count="7357" uniqueCount="2728">
  <si>
    <r>
      <rPr>
        <b val="true"/>
        <sz val="14"/>
        <color rgb="FFFFFFFF"/>
        <rFont val="Arial"/>
        <family val="2"/>
      </rPr>
      <t xml:space="preserve">Groupement d'Intérêt Scientifique </t>
    </r>
    <r>
      <rPr>
        <b val="true"/>
        <i val="true"/>
        <sz val="18"/>
        <color rgb="FFFFFFFF"/>
        <rFont val="Arial"/>
        <family val="2"/>
      </rPr>
      <t xml:space="preserve">Macrophytes des Eaux Continentales</t>
    </r>
  </si>
  <si>
    <t xml:space="preserve">version 3.1.1</t>
  </si>
  <si>
    <t xml:space="preserve">Indice</t>
  </si>
  <si>
    <t xml:space="preserve">Biologique </t>
  </si>
  <si>
    <t xml:space="preserve">Macrophytique</t>
  </si>
  <si>
    <t xml:space="preserve">en</t>
  </si>
  <si>
    <t xml:space="preserve">Rivière</t>
  </si>
  <si>
    <t xml:space="preserve">I.B.M.R.</t>
  </si>
  <si>
    <t xml:space="preserve">Feuille d'aide à la saisie des résultats de relevés</t>
  </si>
  <si>
    <t xml:space="preserve">et au calcul de l'indice.</t>
  </si>
  <si>
    <t xml:space="preserve">Ce développement sous MS Excel® constitue un outil d'aide à l'application de la norme AFNOR T90-395 oct. 2003</t>
  </si>
  <si>
    <t xml:space="preserve">Il constitue un complément à cette norme, et ne pourrait s'y substituer.</t>
  </si>
  <si>
    <t xml:space="preserve">Les données de base du calcul (taxons pris en compte et cotes) sont conformes à cette norme.</t>
  </si>
  <si>
    <t xml:space="preserve">réalisation :</t>
  </si>
  <si>
    <t xml:space="preserve">Christophe Laplace-Treyture - Irstea Bordeaux</t>
  </si>
  <si>
    <t xml:space="preserve">Christian Chauvin - Irstea Bordeaux</t>
  </si>
  <si>
    <t xml:space="preserve">collaboration :</t>
  </si>
  <si>
    <t xml:space="preserve">Jacques Haury (INRA - Agrocampus Ouest, Rennes).</t>
  </si>
  <si>
    <t xml:space="preserve"> Prière d'envoyer vos suggestions à :  </t>
  </si>
  <si>
    <t xml:space="preserve">sandrine.loriot@irstea.fr</t>
  </si>
  <si>
    <t xml:space="preserve">Copyright : C. Laplace-Treyture &amp; C. Chauvin. Tous droits réservés - 2005</t>
  </si>
  <si>
    <t xml:space="preserve">LISTE DES TAXA AQUATIQUES POTENTIELLEMENT RENCONTRES EN FRANCE</t>
  </si>
  <si>
    <t xml:space="preserve">notes spécifiques et coefficients de sténoécie                                      </t>
  </si>
  <si>
    <t xml:space="preserve">version 3.1.1 - janvier 2013</t>
  </si>
  <si>
    <t xml:space="preserve">Conforme à la norme NF T9-395 (octobre 23)</t>
  </si>
  <si>
    <t xml:space="preserve">CODE</t>
  </si>
  <si>
    <t xml:space="preserve">NOM</t>
  </si>
  <si>
    <t xml:space="preserve">cote spéc.</t>
  </si>
  <si>
    <t xml:space="preserve">coef. Sténo.</t>
  </si>
  <si>
    <t xml:space="preserve">NOM D'AUTEUR</t>
  </si>
  <si>
    <t xml:space="preserve">SYNONYME 1</t>
  </si>
  <si>
    <t xml:space="preserve">SYNONYME 2</t>
  </si>
  <si>
    <t xml:space="preserve">SYNONYME 3</t>
  </si>
  <si>
    <t xml:space="preserve">SYNONYME 4</t>
  </si>
  <si>
    <t xml:space="preserve">SYNONYME 5</t>
  </si>
  <si>
    <t xml:space="preserve">SYNONYME 6</t>
  </si>
  <si>
    <t xml:space="preserve">SYNONYME 7</t>
  </si>
  <si>
    <t xml:space="preserve">grp</t>
  </si>
  <si>
    <t xml:space="preserve"> type</t>
  </si>
  <si>
    <t xml:space="preserve">IBMR</t>
  </si>
  <si>
    <t xml:space="preserve">MONO/ DICOT</t>
  </si>
  <si>
    <t xml:space="preserve">code Sandre</t>
  </si>
  <si>
    <t xml:space="preserve">- ORGANISMES HETEROTROPHES -</t>
  </si>
  <si>
    <t xml:space="preserve">HE</t>
  </si>
  <si>
    <t xml:space="preserve">LEPSPX</t>
  </si>
  <si>
    <t xml:space="preserve">Leptomitus sp.        </t>
  </si>
  <si>
    <t xml:space="preserve">      </t>
  </si>
  <si>
    <t xml:space="preserve">HET</t>
  </si>
  <si>
    <t xml:space="preserve">SPTSPX</t>
  </si>
  <si>
    <t xml:space="preserve">Sphaerotilus sp.</t>
  </si>
  <si>
    <t xml:space="preserve">- ALGUES -</t>
  </si>
  <si>
    <t xml:space="preserve">AL</t>
  </si>
  <si>
    <t xml:space="preserve">ANASPX</t>
  </si>
  <si>
    <t xml:space="preserve">Anabaena sp.</t>
  </si>
  <si>
    <t xml:space="preserve">Bory de St Vincent   </t>
  </si>
  <si>
    <t xml:space="preserve">ALG</t>
  </si>
  <si>
    <t xml:space="preserve">APHSPX</t>
  </si>
  <si>
    <t xml:space="preserve">Aphanizomenon sp.</t>
  </si>
  <si>
    <t xml:space="preserve">Morren      </t>
  </si>
  <si>
    <t xml:space="preserve">AUDSPX</t>
  </si>
  <si>
    <t xml:space="preserve">Audouinella sp.</t>
  </si>
  <si>
    <r>
      <rPr>
        <i val="true"/>
        <sz val="9"/>
        <rFont val="Times New Roman"/>
        <family val="1"/>
      </rPr>
      <t xml:space="preserve">Chantransia </t>
    </r>
    <r>
      <rPr>
        <sz val="9"/>
        <rFont val="Times New Roman"/>
        <family val="1"/>
      </rPr>
      <t xml:space="preserve">(DC.) Fr.</t>
    </r>
  </si>
  <si>
    <r>
      <rPr>
        <i val="true"/>
        <sz val="9"/>
        <rFont val="Times New Roman"/>
        <family val="1"/>
      </rPr>
      <t xml:space="preserve">Rhodochorton </t>
    </r>
    <r>
      <rPr>
        <sz val="9"/>
        <rFont val="Times New Roman"/>
        <family val="1"/>
      </rPr>
      <t xml:space="preserve">Nägeli pro parte</t>
    </r>
  </si>
  <si>
    <t xml:space="preserve">BANSPX</t>
  </si>
  <si>
    <t xml:space="preserve">Bangia sp.</t>
  </si>
  <si>
    <t xml:space="preserve">Lyngbye      </t>
  </si>
  <si>
    <r>
      <rPr>
        <i val="true"/>
        <sz val="9"/>
        <color rgb="FF000000"/>
        <rFont val="Arial"/>
        <family val="2"/>
      </rPr>
      <t xml:space="preserve">Bangia atropurpurea (</t>
    </r>
    <r>
      <rPr>
        <sz val="9"/>
        <color rgb="FF000000"/>
        <rFont val="Arial"/>
        <family val="2"/>
      </rPr>
      <t xml:space="preserve">Roth) C. Agardh</t>
    </r>
  </si>
  <si>
    <r>
      <rPr>
        <i val="true"/>
        <sz val="9"/>
        <rFont val="Times New Roman"/>
        <family val="1"/>
      </rPr>
      <t xml:space="preserve">Conferva atropurpurea </t>
    </r>
    <r>
      <rPr>
        <sz val="9"/>
        <rFont val="Times New Roman"/>
        <family val="1"/>
      </rPr>
      <t xml:space="preserve">Roth</t>
    </r>
  </si>
  <si>
    <r>
      <rPr>
        <i val="true"/>
        <sz val="9"/>
        <rFont val="Times New Roman"/>
        <family val="1"/>
      </rPr>
      <t xml:space="preserve">Bangiella </t>
    </r>
    <r>
      <rPr>
        <sz val="9"/>
        <rFont val="Times New Roman"/>
        <family val="1"/>
      </rPr>
      <t xml:space="preserve">Gaillon</t>
    </r>
  </si>
  <si>
    <t xml:space="preserve">BATSPX</t>
  </si>
  <si>
    <t xml:space="preserve">Batrachospermum sp.</t>
  </si>
  <si>
    <t xml:space="preserve">Roth      </t>
  </si>
  <si>
    <r>
      <rPr>
        <i val="true"/>
        <sz val="9"/>
        <rFont val="Times New Roman"/>
        <family val="1"/>
      </rPr>
      <t xml:space="preserve">Batrachospermella </t>
    </r>
    <r>
      <rPr>
        <sz val="9"/>
        <rFont val="Times New Roman"/>
        <family val="1"/>
      </rPr>
      <t xml:space="preserve">Gaillon</t>
    </r>
  </si>
  <si>
    <r>
      <rPr>
        <i val="true"/>
        <sz val="9"/>
        <rFont val="Times New Roman"/>
        <family val="1"/>
      </rPr>
      <t xml:space="preserve">Charospermum </t>
    </r>
    <r>
      <rPr>
        <sz val="9"/>
        <rFont val="Times New Roman"/>
        <family val="1"/>
      </rPr>
      <t xml:space="preserve">Link in Nees</t>
    </r>
  </si>
  <si>
    <t xml:space="preserve">BINSPX</t>
  </si>
  <si>
    <t xml:space="preserve">Binuclearia sp.</t>
  </si>
  <si>
    <t xml:space="preserve">Wittrock      </t>
  </si>
  <si>
    <t xml:space="preserve">CHESPX</t>
  </si>
  <si>
    <t xml:space="preserve">Chaetophora sp.</t>
  </si>
  <si>
    <t xml:space="preserve">Schrank      </t>
  </si>
  <si>
    <t xml:space="preserve">CHAACU</t>
  </si>
  <si>
    <t xml:space="preserve">Chara aculeolata</t>
  </si>
  <si>
    <t xml:space="preserve">Kützing      </t>
  </si>
  <si>
    <r>
      <rPr>
        <i val="true"/>
        <sz val="8"/>
        <rFont val="Arial"/>
        <family val="2"/>
      </rPr>
      <t xml:space="preserve">Chara pedunculata</t>
    </r>
    <r>
      <rPr>
        <sz val="8"/>
        <rFont val="Arial"/>
        <family val="2"/>
      </rPr>
      <t xml:space="preserve"> Kûtz.</t>
    </r>
  </si>
  <si>
    <r>
      <rPr>
        <i val="true"/>
        <sz val="9"/>
        <rFont val="Times New Roman"/>
        <family val="1"/>
      </rPr>
      <t xml:space="preserve">Chara polyacantha </t>
    </r>
    <r>
      <rPr>
        <sz val="9"/>
        <rFont val="Times New Roman"/>
        <family val="1"/>
      </rPr>
      <t xml:space="preserve">A. Braun</t>
    </r>
  </si>
  <si>
    <t xml:space="preserve">CHAASP</t>
  </si>
  <si>
    <t xml:space="preserve">Chara aspera</t>
  </si>
  <si>
    <t xml:space="preserve">Deth. Ex Wild.    </t>
  </si>
  <si>
    <r>
      <rPr>
        <i val="true"/>
        <sz val="9"/>
        <rFont val="Times New Roman"/>
        <family val="1"/>
      </rPr>
      <t xml:space="preserve">Chara delicatula </t>
    </r>
    <r>
      <rPr>
        <sz val="9"/>
        <rFont val="Times New Roman"/>
        <family val="1"/>
      </rPr>
      <t xml:space="preserve">Desv. non Agardh </t>
    </r>
  </si>
  <si>
    <t xml:space="preserve">CHABRA</t>
  </si>
  <si>
    <t xml:space="preserve">Chara braunii</t>
  </si>
  <si>
    <t xml:space="preserve">C.C.Gmelin</t>
  </si>
  <si>
    <t xml:space="preserve">CHACAN</t>
  </si>
  <si>
    <t xml:space="preserve">Chara canescens</t>
  </si>
  <si>
    <t xml:space="preserve">Desv. &amp; Lois    </t>
  </si>
  <si>
    <t xml:space="preserve">CHACON</t>
  </si>
  <si>
    <t xml:space="preserve">Chara contraria</t>
  </si>
  <si>
    <t xml:space="preserve">A. Braun     </t>
  </si>
  <si>
    <t xml:space="preserve">CHAGLO</t>
  </si>
  <si>
    <t xml:space="preserve">Chara globularis</t>
  </si>
  <si>
    <t xml:space="preserve">Thuill.      </t>
  </si>
  <si>
    <r>
      <rPr>
        <i val="true"/>
        <sz val="9"/>
        <rFont val="Times New Roman"/>
        <family val="1"/>
      </rPr>
      <t xml:space="preserve">Chara fragilis </t>
    </r>
    <r>
      <rPr>
        <sz val="9"/>
        <rFont val="Times New Roman"/>
        <family val="1"/>
      </rPr>
      <t xml:space="preserve">Desv.</t>
    </r>
  </si>
  <si>
    <t xml:space="preserve">CHAGYM</t>
  </si>
  <si>
    <t xml:space="preserve">Chara gymnophylla</t>
  </si>
  <si>
    <r>
      <rPr>
        <i val="true"/>
        <sz val="9"/>
        <rFont val="Times New Roman"/>
        <family val="1"/>
      </rPr>
      <t xml:space="preserve">Chara gymnophylla </t>
    </r>
    <r>
      <rPr>
        <sz val="9"/>
        <rFont val="Times New Roman"/>
        <family val="1"/>
      </rPr>
      <t xml:space="preserve">A. Braun</t>
    </r>
  </si>
  <si>
    <t xml:space="preserve">CHAHIS</t>
  </si>
  <si>
    <t xml:space="preserve">Chara hispida</t>
  </si>
  <si>
    <t xml:space="preserve">(L.) Vaillant</t>
  </si>
  <si>
    <t xml:space="preserve">CHAINT</t>
  </si>
  <si>
    <t xml:space="preserve">Chara intermedia</t>
  </si>
  <si>
    <t xml:space="preserve">CHASPX</t>
  </si>
  <si>
    <t xml:space="preserve">Chara sp.</t>
  </si>
  <si>
    <t xml:space="preserve">L. ex Vaillant    </t>
  </si>
  <si>
    <t xml:space="preserve">CHAVUL</t>
  </si>
  <si>
    <t xml:space="preserve">Chara vulgaris</t>
  </si>
  <si>
    <t xml:space="preserve">L.      </t>
  </si>
  <si>
    <r>
      <rPr>
        <i val="true"/>
        <sz val="9"/>
        <rFont val="Times New Roman"/>
        <family val="1"/>
      </rPr>
      <t xml:space="preserve">Chara foetida</t>
    </r>
    <r>
      <rPr>
        <sz val="9"/>
        <rFont val="Times New Roman"/>
        <family val="1"/>
      </rPr>
      <t xml:space="preserve"> A. Braun</t>
    </r>
  </si>
  <si>
    <t xml:space="preserve">CHLSPX</t>
  </si>
  <si>
    <t xml:space="preserve">Chlorhormidium sp.</t>
  </si>
  <si>
    <t xml:space="preserve">Fott      </t>
  </si>
  <si>
    <t xml:space="preserve">CHOSPX</t>
  </si>
  <si>
    <t xml:space="preserve">Chlorotylium sp.</t>
  </si>
  <si>
    <t xml:space="preserve">CLASPX</t>
  </si>
  <si>
    <t xml:space="preserve">Cladophora sp.</t>
  </si>
  <si>
    <t xml:space="preserve">COMSPX</t>
  </si>
  <si>
    <t xml:space="preserve">Compsopogon sp.</t>
  </si>
  <si>
    <t xml:space="preserve">Mont.  emend. Rintoul, Sheath et Vis</t>
  </si>
  <si>
    <t xml:space="preserve">Pericystis J. Agardh</t>
  </si>
  <si>
    <t xml:space="preserve">CYLSPX</t>
  </si>
  <si>
    <t xml:space="preserve">Cylindrospermum sp.</t>
  </si>
  <si>
    <t xml:space="preserve">DIASPX</t>
  </si>
  <si>
    <t xml:space="preserve">Diatoma sp.</t>
  </si>
  <si>
    <t xml:space="preserve">DRASPX</t>
  </si>
  <si>
    <t xml:space="preserve">Draparnaldia sp.</t>
  </si>
  <si>
    <t xml:space="preserve">ENTSPX</t>
  </si>
  <si>
    <t xml:space="preserve">Enteromorpha sp.</t>
  </si>
  <si>
    <t xml:space="preserve">(L.) Nees</t>
  </si>
  <si>
    <r>
      <rPr>
        <i val="true"/>
        <sz val="9"/>
        <rFont val="Times New Roman"/>
        <family val="1"/>
      </rPr>
      <t xml:space="preserve">Enteromorpha compressa </t>
    </r>
    <r>
      <rPr>
        <sz val="9"/>
        <rFont val="Times New Roman"/>
        <family val="1"/>
      </rPr>
      <t xml:space="preserve">(L.) Greville</t>
    </r>
  </si>
  <si>
    <r>
      <rPr>
        <i val="true"/>
        <sz val="9"/>
        <rFont val="Times New Roman"/>
        <family val="1"/>
      </rPr>
      <t xml:space="preserve">Ulva intestinalis </t>
    </r>
    <r>
      <rPr>
        <sz val="9"/>
        <rFont val="Times New Roman"/>
        <family val="1"/>
      </rPr>
      <t xml:space="preserve">L.</t>
    </r>
  </si>
  <si>
    <t xml:space="preserve">HERSPX</t>
  </si>
  <si>
    <t xml:space="preserve">Heribaudiella sp.</t>
  </si>
  <si>
    <t xml:space="preserve">Gomont      </t>
  </si>
  <si>
    <t xml:space="preserve">HILSPX</t>
  </si>
  <si>
    <t xml:space="preserve">Hildenbrandia sp.</t>
  </si>
  <si>
    <t xml:space="preserve">(Liebm.) J.Agardh</t>
  </si>
  <si>
    <r>
      <rPr>
        <i val="true"/>
        <sz val="9"/>
        <rFont val="Times New Roman"/>
        <family val="1"/>
      </rPr>
      <t xml:space="preserve">Erythroclathrus rivularis </t>
    </r>
    <r>
      <rPr>
        <sz val="9"/>
        <rFont val="Times New Roman"/>
        <family val="1"/>
      </rPr>
      <t xml:space="preserve">Liebm.</t>
    </r>
  </si>
  <si>
    <t xml:space="preserve">HOMSPX</t>
  </si>
  <si>
    <t xml:space="preserve">Homoeothrix sp.</t>
  </si>
  <si>
    <t xml:space="preserve">(Thuret) Kirchner (janthina)</t>
  </si>
  <si>
    <t xml:space="preserve">HYISPX</t>
  </si>
  <si>
    <t xml:space="preserve">Hydrodictyon sp.</t>
  </si>
  <si>
    <t xml:space="preserve">HYUSPX</t>
  </si>
  <si>
    <t xml:space="preserve">Hydrurus sp.</t>
  </si>
  <si>
    <t xml:space="preserve">C. Agardh     </t>
  </si>
  <si>
    <t xml:space="preserve">LEASPX</t>
  </si>
  <si>
    <t xml:space="preserve">Lemanea sp.</t>
  </si>
  <si>
    <t xml:space="preserve">(L.) C.Agardh</t>
  </si>
  <si>
    <r>
      <rPr>
        <i val="true"/>
        <sz val="9"/>
        <rFont val="Times New Roman"/>
        <family val="1"/>
      </rPr>
      <t xml:space="preserve">Conferva fluviatilis  </t>
    </r>
    <r>
      <rPr>
        <sz val="9"/>
        <rFont val="Times New Roman"/>
        <family val="1"/>
      </rPr>
      <t xml:space="preserve">L.</t>
    </r>
  </si>
  <si>
    <t xml:space="preserve">LYNSPX</t>
  </si>
  <si>
    <t xml:space="preserve">Lyngbya sp.</t>
  </si>
  <si>
    <t xml:space="preserve">MELSPX</t>
  </si>
  <si>
    <t xml:space="preserve">Melosira sp.</t>
  </si>
  <si>
    <t xml:space="preserve">MERSPX</t>
  </si>
  <si>
    <t xml:space="preserve">Merismopedia sp.</t>
  </si>
  <si>
    <t xml:space="preserve">Meyen</t>
  </si>
  <si>
    <r>
      <rPr>
        <i val="true"/>
        <sz val="9"/>
        <rFont val="Times New Roman"/>
        <family val="1"/>
      </rPr>
      <t xml:space="preserve">Agmenellum </t>
    </r>
    <r>
      <rPr>
        <sz val="9"/>
        <rFont val="Times New Roman"/>
        <family val="1"/>
      </rPr>
      <t xml:space="preserve">Bréb.</t>
    </r>
  </si>
  <si>
    <t xml:space="preserve">MIRSPX</t>
  </si>
  <si>
    <t xml:space="preserve">Microcoleus sp.</t>
  </si>
  <si>
    <t xml:space="preserve">Desmazières      </t>
  </si>
  <si>
    <t xml:space="preserve">MIOAER</t>
  </si>
  <si>
    <t xml:space="preserve">Microcystis aeruginosa</t>
  </si>
  <si>
    <t xml:space="preserve">Kütz. em. Elenkin</t>
  </si>
  <si>
    <r>
      <rPr>
        <i val="true"/>
        <sz val="9"/>
        <rFont val="Times New Roman"/>
        <family val="1"/>
      </rPr>
      <t xml:space="preserve">Microcystis flos-aquae </t>
    </r>
    <r>
      <rPr>
        <sz val="9"/>
        <rFont val="Times New Roman"/>
        <family val="1"/>
      </rPr>
      <t xml:space="preserve">(Wittr.) Kirchn.</t>
    </r>
  </si>
  <si>
    <t xml:space="preserve">MIOSPX</t>
  </si>
  <si>
    <t xml:space="preserve">Microcystis sp.</t>
  </si>
  <si>
    <t xml:space="preserve">MICSPX</t>
  </si>
  <si>
    <t xml:space="preserve">Microspora sp.</t>
  </si>
  <si>
    <t xml:space="preserve">Thuret      </t>
  </si>
  <si>
    <t xml:space="preserve">MOOSPX</t>
  </si>
  <si>
    <t xml:space="preserve">Monostroma sp.</t>
  </si>
  <si>
    <t xml:space="preserve">MOUSPX</t>
  </si>
  <si>
    <t xml:space="preserve">Mougeotia sp.</t>
  </si>
  <si>
    <t xml:space="preserve">NITCAP</t>
  </si>
  <si>
    <t xml:space="preserve">Nitella capillaris</t>
  </si>
  <si>
    <t xml:space="preserve">(Krok.) J. groves &amp; Bullock Webster </t>
  </si>
  <si>
    <t xml:space="preserve">NITFLE</t>
  </si>
  <si>
    <t xml:space="preserve">Nitella flexilis</t>
  </si>
  <si>
    <t xml:space="preserve">L., Agardh     </t>
  </si>
  <si>
    <r>
      <rPr>
        <i val="true"/>
        <sz val="8"/>
        <rFont val="Arial"/>
        <family val="2"/>
      </rPr>
      <t xml:space="preserve">Chara flexilis</t>
    </r>
    <r>
      <rPr>
        <sz val="8"/>
        <rFont val="Arial"/>
        <family val="2"/>
      </rPr>
      <t xml:space="preserve"> L.</t>
    </r>
  </si>
  <si>
    <r>
      <rPr>
        <i val="true"/>
        <sz val="8"/>
        <rFont val="Arial"/>
        <family val="2"/>
      </rPr>
      <t xml:space="preserve">Nitella opaca</t>
    </r>
    <r>
      <rPr>
        <sz val="8"/>
        <rFont val="Arial"/>
        <family val="2"/>
      </rPr>
      <t xml:space="preserve"> (Bruzelius) C.Agardh</t>
    </r>
  </si>
  <si>
    <t xml:space="preserve">NITGRA</t>
  </si>
  <si>
    <t xml:space="preserve">Nitella gracilis</t>
  </si>
  <si>
    <t xml:space="preserve">(Smith) Agardh     </t>
  </si>
  <si>
    <r>
      <rPr>
        <i val="true"/>
        <sz val="8"/>
        <rFont val="Arial"/>
        <family val="2"/>
      </rPr>
      <t xml:space="preserve">Chara gracilis</t>
    </r>
    <r>
      <rPr>
        <sz val="8"/>
        <rFont val="Arial"/>
        <family val="2"/>
      </rPr>
      <t xml:space="preserve"> Sm.</t>
    </r>
  </si>
  <si>
    <t xml:space="preserve">NITMUC</t>
  </si>
  <si>
    <t xml:space="preserve">Nitella mucronata</t>
  </si>
  <si>
    <t xml:space="preserve">(A. Braun) Miquel    </t>
  </si>
  <si>
    <r>
      <rPr>
        <i val="true"/>
        <sz val="9"/>
        <rFont val="Times New Roman"/>
        <family val="1"/>
      </rPr>
      <t xml:space="preserve">Chara mucronata </t>
    </r>
    <r>
      <rPr>
        <sz val="9"/>
        <rFont val="Times New Roman"/>
        <family val="1"/>
      </rPr>
      <t xml:space="preserve">A. Braun</t>
    </r>
  </si>
  <si>
    <r>
      <rPr>
        <i val="true"/>
        <sz val="9"/>
        <rFont val="Times New Roman"/>
        <family val="1"/>
      </rPr>
      <t xml:space="preserve">Nitella furcata subsp mucronata </t>
    </r>
    <r>
      <rPr>
        <sz val="9"/>
        <rFont val="Times New Roman"/>
        <family val="1"/>
      </rPr>
      <t xml:space="preserve">(A.Braun) R.D.Wood</t>
    </r>
  </si>
  <si>
    <t xml:space="preserve">NITOPA</t>
  </si>
  <si>
    <t xml:space="preserve">Nitella opaca</t>
  </si>
  <si>
    <t xml:space="preserve">(Bruzelius) C.Agardh</t>
  </si>
  <si>
    <r>
      <rPr>
        <i val="true"/>
        <sz val="9"/>
        <rFont val="Times New Roman"/>
        <family val="1"/>
      </rPr>
      <t xml:space="preserve">Chara opaca </t>
    </r>
    <r>
      <rPr>
        <sz val="9"/>
        <rFont val="Times New Roman"/>
        <family val="1"/>
      </rPr>
      <t xml:space="preserve">Bruzelius.</t>
    </r>
  </si>
  <si>
    <t xml:space="preserve">NITSPX</t>
  </si>
  <si>
    <t xml:space="preserve">Nitella sp.</t>
  </si>
  <si>
    <t xml:space="preserve">NITTEN</t>
  </si>
  <si>
    <t xml:space="preserve">Nitella tenuissima</t>
  </si>
  <si>
    <t xml:space="preserve">(Desv.) Kütz.</t>
  </si>
  <si>
    <r>
      <rPr>
        <i val="true"/>
        <sz val="9"/>
        <rFont val="Times New Roman"/>
        <family val="1"/>
      </rPr>
      <t xml:space="preserve">Chara tenuissima </t>
    </r>
    <r>
      <rPr>
        <sz val="9"/>
        <rFont val="Times New Roman"/>
        <family val="1"/>
      </rPr>
      <t xml:space="preserve">Desv.</t>
    </r>
  </si>
  <si>
    <t xml:space="preserve">NITTRA</t>
  </si>
  <si>
    <t xml:space="preserve">Nitella translucens</t>
  </si>
  <si>
    <t xml:space="preserve">(Pers.) Agardh     </t>
  </si>
  <si>
    <r>
      <rPr>
        <i val="true"/>
        <sz val="9"/>
        <rFont val="Times New Roman"/>
        <family val="1"/>
      </rPr>
      <t xml:space="preserve">Chara translucens </t>
    </r>
    <r>
      <rPr>
        <sz val="9"/>
        <rFont val="Times New Roman"/>
        <family val="1"/>
      </rPr>
      <t xml:space="preserve">Pers.</t>
    </r>
  </si>
  <si>
    <t xml:space="preserve">NIEOBT</t>
  </si>
  <si>
    <t xml:space="preserve">Nitellopsis obtusa</t>
  </si>
  <si>
    <t xml:space="preserve">(Desv.) J. Groves    </t>
  </si>
  <si>
    <r>
      <rPr>
        <i val="true"/>
        <sz val="8"/>
        <rFont val="Arial"/>
        <family val="2"/>
      </rPr>
      <t xml:space="preserve">Chara obtusa </t>
    </r>
    <r>
      <rPr>
        <sz val="8"/>
        <rFont val="Arial"/>
        <family val="2"/>
      </rPr>
      <t xml:space="preserve">Desv.</t>
    </r>
  </si>
  <si>
    <t xml:space="preserve">NIESPX</t>
  </si>
  <si>
    <t xml:space="preserve">Nitellopsis sp.</t>
  </si>
  <si>
    <t xml:space="preserve">Hy</t>
  </si>
  <si>
    <t xml:space="preserve">NOSSPX</t>
  </si>
  <si>
    <t xml:space="preserve">Nostoc sp.</t>
  </si>
  <si>
    <t xml:space="preserve">Vaucher      </t>
  </si>
  <si>
    <t xml:space="preserve">OEDSPX</t>
  </si>
  <si>
    <t xml:space="preserve">Oedogonium sp.</t>
  </si>
  <si>
    <t xml:space="preserve">Link      </t>
  </si>
  <si>
    <t xml:space="preserve">OSCSPX</t>
  </si>
  <si>
    <t xml:space="preserve">Oscillatoria sp.</t>
  </si>
  <si>
    <t xml:space="preserve">PHOSPX</t>
  </si>
  <si>
    <t xml:space="preserve">Phormidium sp.</t>
  </si>
  <si>
    <t xml:space="preserve">PLESPX</t>
  </si>
  <si>
    <t xml:space="preserve">Plectonema sp.</t>
  </si>
  <si>
    <t xml:space="preserve">PSESPX</t>
  </si>
  <si>
    <t xml:space="preserve">Pseudanabaena sp.</t>
  </si>
  <si>
    <t xml:space="preserve">Lauterborn      </t>
  </si>
  <si>
    <t xml:space="preserve">PSUSPX</t>
  </si>
  <si>
    <t xml:space="preserve">Pseudendoclonium sp.</t>
  </si>
  <si>
    <t xml:space="preserve">Wille      </t>
  </si>
  <si>
    <t xml:space="preserve">RADSPX</t>
  </si>
  <si>
    <t xml:space="preserve">Radiofilum sp.</t>
  </si>
  <si>
    <t xml:space="preserve">Scmidle      </t>
  </si>
  <si>
    <t xml:space="preserve">RHISPX</t>
  </si>
  <si>
    <t xml:space="preserve">Rhizoclonium sp.</t>
  </si>
  <si>
    <t xml:space="preserve">RIVSPX</t>
  </si>
  <si>
    <t xml:space="preserve">Rivularia sp.</t>
  </si>
  <si>
    <t xml:space="preserve">Roth.      </t>
  </si>
  <si>
    <t xml:space="preserve">SCHSPX</t>
  </si>
  <si>
    <t xml:space="preserve">Schizomeris sp.</t>
  </si>
  <si>
    <t xml:space="preserve">SCZSPX</t>
  </si>
  <si>
    <t xml:space="preserve">Schizothrix sp.</t>
  </si>
  <si>
    <t xml:space="preserve">SCYSPX</t>
  </si>
  <si>
    <t xml:space="preserve">Scytonema sp.</t>
  </si>
  <si>
    <t xml:space="preserve">C. Agardh      </t>
  </si>
  <si>
    <t xml:space="preserve">SIRSPX</t>
  </si>
  <si>
    <t xml:space="preserve">Sirogonium sp.</t>
  </si>
  <si>
    <t xml:space="preserve">SPESPX</t>
  </si>
  <si>
    <t xml:space="preserve">Sphaerocystis sp.</t>
  </si>
  <si>
    <t xml:space="preserve">Chodat      </t>
  </si>
  <si>
    <t xml:space="preserve">SPISPX</t>
  </si>
  <si>
    <t xml:space="preserve">Spirogyra sp.</t>
  </si>
  <si>
    <t xml:space="preserve">SPUSPX</t>
  </si>
  <si>
    <t xml:space="preserve">Spirulina sp.</t>
  </si>
  <si>
    <t xml:space="preserve">(Turpin) Gomont</t>
  </si>
  <si>
    <t xml:space="preserve">STISPX</t>
  </si>
  <si>
    <t xml:space="preserve">Stigeoclonium sp.</t>
  </si>
  <si>
    <r>
      <rPr>
        <i val="true"/>
        <sz val="9"/>
        <rFont val="Times New Roman"/>
        <family val="1"/>
      </rPr>
      <t xml:space="preserve">Myxonema </t>
    </r>
    <r>
      <rPr>
        <sz val="9"/>
        <rFont val="Times New Roman"/>
        <family val="1"/>
      </rPr>
      <t xml:space="preserve">Fries</t>
    </r>
  </si>
  <si>
    <r>
      <rPr>
        <i val="true"/>
        <sz val="9"/>
        <rFont val="Times New Roman"/>
        <family val="1"/>
      </rPr>
      <t xml:space="preserve">Caespitella </t>
    </r>
    <r>
      <rPr>
        <sz val="9"/>
        <rFont val="Times New Roman"/>
        <family val="1"/>
      </rPr>
      <t xml:space="preserve">Vischer</t>
    </r>
  </si>
  <si>
    <t xml:space="preserve">STITEN</t>
  </si>
  <si>
    <t xml:space="preserve">Stigeoclonium tenue</t>
  </si>
  <si>
    <r>
      <rPr>
        <i val="true"/>
        <sz val="9"/>
        <rFont val="Times New Roman"/>
        <family val="1"/>
      </rPr>
      <t xml:space="preserve">Stigeoclonium uniforme </t>
    </r>
    <r>
      <rPr>
        <sz val="9"/>
        <rFont val="Times New Roman"/>
        <family val="1"/>
      </rPr>
      <t xml:space="preserve">(C.Agardh) Rabenh.</t>
    </r>
  </si>
  <si>
    <t xml:space="preserve">TETSPX</t>
  </si>
  <si>
    <t xml:space="preserve">Tetraspora sp.</t>
  </si>
  <si>
    <t xml:space="preserve">THOSPX</t>
  </si>
  <si>
    <t xml:space="preserve">Thorea sp.</t>
  </si>
  <si>
    <t xml:space="preserve">(Thore) Desv.</t>
  </si>
  <si>
    <t xml:space="preserve">Thorea ramosissima</t>
  </si>
  <si>
    <r>
      <rPr>
        <i val="true"/>
        <sz val="9"/>
        <rFont val="Times New Roman"/>
        <family val="1"/>
      </rPr>
      <t xml:space="preserve">Conferva hispida  </t>
    </r>
    <r>
      <rPr>
        <sz val="9"/>
        <rFont val="Times New Roman"/>
        <family val="1"/>
      </rPr>
      <t xml:space="preserve">Thore</t>
    </r>
  </si>
  <si>
    <r>
      <rPr>
        <i val="true"/>
        <sz val="9"/>
        <rFont val="Times New Roman"/>
        <family val="1"/>
      </rPr>
      <t xml:space="preserve">Thorea andina </t>
    </r>
    <r>
      <rPr>
        <sz val="9"/>
        <rFont val="Times New Roman"/>
        <family val="1"/>
      </rPr>
      <t xml:space="preserve">Lagerh. et K.Möbius</t>
    </r>
  </si>
  <si>
    <t xml:space="preserve">TOLGLO</t>
  </si>
  <si>
    <t xml:space="preserve">Tolypella glomerata</t>
  </si>
  <si>
    <t xml:space="preserve">(Desv.) Leonh.</t>
  </si>
  <si>
    <r>
      <rPr>
        <i val="true"/>
        <sz val="9"/>
        <rFont val="Times New Roman"/>
        <family val="1"/>
      </rPr>
      <t xml:space="preserve">Chara glomerata </t>
    </r>
    <r>
      <rPr>
        <sz val="9"/>
        <rFont val="Times New Roman"/>
        <family val="1"/>
      </rPr>
      <t xml:space="preserve">Desv.</t>
    </r>
  </si>
  <si>
    <t xml:space="preserve">TOLINT</t>
  </si>
  <si>
    <t xml:space="preserve">Tolypella intricata</t>
  </si>
  <si>
    <t xml:space="preserve">(Trentep. ex Roth.) Leonh.</t>
  </si>
  <si>
    <r>
      <rPr>
        <i val="true"/>
        <sz val="9"/>
        <rFont val="Times New Roman"/>
        <family val="1"/>
      </rPr>
      <t xml:space="preserve">Chara intricata </t>
    </r>
    <r>
      <rPr>
        <sz val="9"/>
        <rFont val="Times New Roman"/>
        <family val="1"/>
      </rPr>
      <t xml:space="preserve">Trentep. ex Roth</t>
    </r>
  </si>
  <si>
    <t xml:space="preserve">TOLPRO</t>
  </si>
  <si>
    <t xml:space="preserve">Tolypella prolifera</t>
  </si>
  <si>
    <t xml:space="preserve">(Ziz ex A.Braun) Leonh.</t>
  </si>
  <si>
    <r>
      <rPr>
        <i val="true"/>
        <sz val="9"/>
        <rFont val="Times New Roman"/>
        <family val="1"/>
      </rPr>
      <t xml:space="preserve">Chara prolifera </t>
    </r>
    <r>
      <rPr>
        <sz val="9"/>
        <rFont val="Times New Roman"/>
        <family val="1"/>
      </rPr>
      <t xml:space="preserve">Ziz  ex A.Braun</t>
    </r>
  </si>
  <si>
    <t xml:space="preserve">TOLSPX</t>
  </si>
  <si>
    <t xml:space="preserve">Tolypella sp.</t>
  </si>
  <si>
    <t xml:space="preserve">(A.Braun) A.Braun</t>
  </si>
  <si>
    <t xml:space="preserve">TOYSPX</t>
  </si>
  <si>
    <t xml:space="preserve">Tolypothrix sp.</t>
  </si>
  <si>
    <t xml:space="preserve">TRISPX</t>
  </si>
  <si>
    <t xml:space="preserve">Tribonema sp.</t>
  </si>
  <si>
    <t xml:space="preserve">Derbès &amp; Solier    </t>
  </si>
  <si>
    <t xml:space="preserve">ULOSPX</t>
  </si>
  <si>
    <t xml:space="preserve">Ulothrix sp.</t>
  </si>
  <si>
    <r>
      <rPr>
        <i val="true"/>
        <sz val="9"/>
        <rFont val="Times New Roman"/>
        <family val="1"/>
      </rPr>
      <t xml:space="preserve">Personiella </t>
    </r>
    <r>
      <rPr>
        <sz val="9"/>
        <rFont val="Times New Roman"/>
        <family val="1"/>
      </rPr>
      <t xml:space="preserve">F.E.Fritsch et M.F.Rich</t>
    </r>
  </si>
  <si>
    <t xml:space="preserve">VAUSPX</t>
  </si>
  <si>
    <t xml:space="preserve">Vaucheria sp.</t>
  </si>
  <si>
    <t xml:space="preserve">de Candolle     </t>
  </si>
  <si>
    <t xml:space="preserve">ZYGSPX</t>
  </si>
  <si>
    <t xml:space="preserve">Zygnema sp.</t>
  </si>
  <si>
    <t xml:space="preserve">- LICHENS -</t>
  </si>
  <si>
    <t xml:space="preserve">LI</t>
  </si>
  <si>
    <t xml:space="preserve">COLFLU</t>
  </si>
  <si>
    <t xml:space="preserve">Collema fluviatile</t>
  </si>
  <si>
    <t xml:space="preserve">LIC</t>
  </si>
  <si>
    <t xml:space="preserve">COLSPX</t>
  </si>
  <si>
    <t xml:space="preserve">Collema sp.</t>
  </si>
  <si>
    <t xml:space="preserve">DERSPX</t>
  </si>
  <si>
    <t xml:space="preserve">Dermatocarpon sp.</t>
  </si>
  <si>
    <t xml:space="preserve">DERWEB</t>
  </si>
  <si>
    <t xml:space="preserve">Dermatocarpon weberi</t>
  </si>
  <si>
    <t xml:space="preserve">- BRYOPHYTES -</t>
  </si>
  <si>
    <t xml:space="preserve">BR</t>
  </si>
  <si>
    <t xml:space="preserve">- Hépathiques</t>
  </si>
  <si>
    <t xml:space="preserve">ANEPIN</t>
  </si>
  <si>
    <t xml:space="preserve">Aneura pinguis</t>
  </si>
  <si>
    <t xml:space="preserve">(L.) Dumort.    </t>
  </si>
  <si>
    <r>
      <rPr>
        <i val="true"/>
        <sz val="9"/>
        <rFont val="Times New Roman"/>
        <family val="1"/>
      </rPr>
      <t xml:space="preserve">Riccardia pinguis </t>
    </r>
    <r>
      <rPr>
        <sz val="9"/>
        <rFont val="Times New Roman"/>
        <family val="1"/>
      </rPr>
      <t xml:space="preserve">(L.) Gray</t>
    </r>
  </si>
  <si>
    <r>
      <rPr>
        <i val="true"/>
        <sz val="9"/>
        <rFont val="Times New Roman"/>
        <family val="1"/>
      </rPr>
      <t xml:space="preserve">Jungermannia pinguis</t>
    </r>
    <r>
      <rPr>
        <sz val="9"/>
        <rFont val="Times New Roman"/>
        <family val="1"/>
      </rPr>
      <t xml:space="preserve"> L.</t>
    </r>
  </si>
  <si>
    <t xml:space="preserve">BRh</t>
  </si>
  <si>
    <t xml:space="preserve">CAYARG</t>
  </si>
  <si>
    <t xml:space="preserve">Calypogeia arguta</t>
  </si>
  <si>
    <t xml:space="preserve">Nees &amp; Mont.    </t>
  </si>
  <si>
    <r>
      <rPr>
        <i val="true"/>
        <sz val="9"/>
        <rFont val="Times New Roman"/>
        <family val="1"/>
      </rPr>
      <t xml:space="preserve">Cincinnulus argutus </t>
    </r>
    <r>
      <rPr>
        <sz val="9"/>
        <rFont val="Times New Roman"/>
        <family val="1"/>
      </rPr>
      <t xml:space="preserve">(Nees &amp; Mont.) Dumort.</t>
    </r>
  </si>
  <si>
    <r>
      <rPr>
        <i val="true"/>
        <sz val="9"/>
        <rFont val="Times New Roman"/>
        <family val="1"/>
      </rPr>
      <t xml:space="preserve">Kantia arguta </t>
    </r>
    <r>
      <rPr>
        <sz val="9"/>
        <rFont val="Times New Roman"/>
        <family val="1"/>
      </rPr>
      <t xml:space="preserve">(Nees &amp; Mont.) Lindb.</t>
    </r>
  </si>
  <si>
    <t xml:space="preserve">CAYFIS</t>
  </si>
  <si>
    <t xml:space="preserve">Calypogeia fissa</t>
  </si>
  <si>
    <t xml:space="preserve"> (L.) Raddi       </t>
  </si>
  <si>
    <r>
      <rPr>
        <i val="true"/>
        <sz val="9"/>
        <rFont val="Times New Roman"/>
        <family val="1"/>
      </rPr>
      <t xml:space="preserve">Mnium fissum</t>
    </r>
    <r>
      <rPr>
        <sz val="9"/>
        <rFont val="Times New Roman"/>
        <family val="1"/>
      </rPr>
      <t xml:space="preserve"> L.</t>
    </r>
  </si>
  <si>
    <r>
      <rPr>
        <i val="true"/>
        <sz val="9"/>
        <rFont val="Times New Roman"/>
        <family val="1"/>
      </rPr>
      <t xml:space="preserve">Jungermannia calypogeia </t>
    </r>
    <r>
      <rPr>
        <sz val="9"/>
        <rFont val="Times New Roman"/>
        <family val="1"/>
      </rPr>
      <t xml:space="preserve">Raddi</t>
    </r>
  </si>
  <si>
    <r>
      <rPr>
        <i val="true"/>
        <sz val="9"/>
        <rFont val="Times New Roman"/>
        <family val="1"/>
      </rPr>
      <t xml:space="preserve">Jungermannia fissa </t>
    </r>
    <r>
      <rPr>
        <sz val="9"/>
        <rFont val="Times New Roman"/>
        <family val="1"/>
      </rPr>
      <t xml:space="preserve">Scop.</t>
    </r>
  </si>
  <si>
    <r>
      <rPr>
        <i val="true"/>
        <sz val="9"/>
        <rFont val="Times New Roman"/>
        <family val="1"/>
      </rPr>
      <t xml:space="preserve">Jungermannia sprengelii </t>
    </r>
    <r>
      <rPr>
        <sz val="9"/>
        <rFont val="Times New Roman"/>
        <family val="1"/>
      </rPr>
      <t xml:space="preserve">Mart.</t>
    </r>
  </si>
  <si>
    <r>
      <rPr>
        <i val="true"/>
        <sz val="9"/>
        <rFont val="Times New Roman"/>
        <family val="1"/>
      </rPr>
      <t xml:space="preserve">Kantia calypogeia </t>
    </r>
    <r>
      <rPr>
        <sz val="9"/>
        <rFont val="Times New Roman"/>
        <family val="1"/>
      </rPr>
      <t xml:space="preserve">Lindb.</t>
    </r>
  </si>
  <si>
    <r>
      <rPr>
        <i val="true"/>
        <sz val="9"/>
        <rFont val="Times New Roman"/>
        <family val="1"/>
      </rPr>
      <t xml:space="preserve">Kantia sprengelii </t>
    </r>
    <r>
      <rPr>
        <sz val="9"/>
        <rFont val="Times New Roman"/>
        <family val="1"/>
      </rPr>
      <t xml:space="preserve">Pearson</t>
    </r>
  </si>
  <si>
    <t xml:space="preserve">CAYSPX</t>
  </si>
  <si>
    <t xml:space="preserve">Calypogeia sp.</t>
  </si>
  <si>
    <t xml:space="preserve">Raddi</t>
  </si>
  <si>
    <t xml:space="preserve">CHICOA</t>
  </si>
  <si>
    <t xml:space="preserve">Chiloscyphus coadunatus</t>
  </si>
  <si>
    <t xml:space="preserve">(Sw.) J.J. engel &amp; R.M. Schust.</t>
  </si>
  <si>
    <r>
      <rPr>
        <i val="true"/>
        <sz val="9"/>
        <color rgb="FF000000"/>
        <rFont val="Times New Roman"/>
        <family val="1"/>
      </rPr>
      <t xml:space="preserve">Lophocolea bidentata </t>
    </r>
    <r>
      <rPr>
        <sz val="9"/>
        <color rgb="FF000000"/>
        <rFont val="Times New Roman"/>
        <family val="1"/>
      </rPr>
      <t xml:space="preserve">(L.) Dumort.</t>
    </r>
  </si>
  <si>
    <r>
      <rPr>
        <i val="true"/>
        <sz val="9"/>
        <color rgb="FF000000"/>
        <rFont val="Times New Roman"/>
        <family val="1"/>
      </rPr>
      <t xml:space="preserve">Lophocolea alata</t>
    </r>
    <r>
      <rPr>
        <sz val="9"/>
        <color rgb="FF000000"/>
        <rFont val="Times New Roman"/>
        <family val="1"/>
      </rPr>
      <t xml:space="preserve"> (Nees) Schiffn.</t>
    </r>
  </si>
  <si>
    <r>
      <rPr>
        <i val="true"/>
        <sz val="9"/>
        <rFont val="Times New Roman"/>
        <family val="1"/>
      </rPr>
      <t xml:space="preserve">Lophocolea cuspidata </t>
    </r>
    <r>
      <rPr>
        <sz val="9"/>
        <rFont val="Times New Roman"/>
        <family val="1"/>
      </rPr>
      <t xml:space="preserve">(Nees) Limpr.</t>
    </r>
  </si>
  <si>
    <r>
      <rPr>
        <i val="true"/>
        <sz val="9"/>
        <rFont val="Times New Roman"/>
        <family val="1"/>
      </rPr>
      <t xml:space="preserve">Chiloscyphus cuspidatus</t>
    </r>
    <r>
      <rPr>
        <sz val="9"/>
        <rFont val="Times New Roman"/>
        <family val="1"/>
      </rPr>
      <t xml:space="preserve"> (Nees) J.J. Engel &amp; R.M. Schust.</t>
    </r>
  </si>
  <si>
    <r>
      <rPr>
        <i val="true"/>
        <sz val="9"/>
        <rFont val="Times New Roman"/>
        <family val="1"/>
      </rPr>
      <t xml:space="preserve">Chiloscyphus latifolius</t>
    </r>
    <r>
      <rPr>
        <sz val="9"/>
        <rFont val="Times New Roman"/>
        <family val="1"/>
      </rPr>
      <t xml:space="preserve"> (Nees) J.J. Engel &amp; R.M. Schust.</t>
    </r>
  </si>
  <si>
    <r>
      <rPr>
        <i val="true"/>
        <sz val="9"/>
        <rFont val="Times New Roman"/>
        <family val="1"/>
      </rPr>
      <t xml:space="preserve">Jungermannia coadunata </t>
    </r>
    <r>
      <rPr>
        <sz val="9"/>
        <rFont val="Times New Roman"/>
        <family val="1"/>
      </rPr>
      <t xml:space="preserve">Sw.</t>
    </r>
  </si>
  <si>
    <r>
      <rPr>
        <i val="true"/>
        <sz val="9"/>
        <rFont val="Times New Roman"/>
        <family val="1"/>
      </rPr>
      <t xml:space="preserve">Jungermannia bidentata</t>
    </r>
    <r>
      <rPr>
        <sz val="9"/>
        <rFont val="Times New Roman"/>
        <family val="1"/>
      </rPr>
      <t xml:space="preserve"> L.</t>
    </r>
  </si>
  <si>
    <t xml:space="preserve">CHIPAL</t>
  </si>
  <si>
    <t xml:space="preserve">Chiloscyphus pallescens</t>
  </si>
  <si>
    <t xml:space="preserve">(Ehrh. ex Hoffm.) Dumort.   </t>
  </si>
  <si>
    <r>
      <rPr>
        <i val="true"/>
        <sz val="9"/>
        <color rgb="FF000000"/>
        <rFont val="Times New Roman"/>
        <family val="1"/>
      </rPr>
      <t xml:space="preserve">Chiloscyphus polyanthos var. pallescens</t>
    </r>
    <r>
      <rPr>
        <sz val="9"/>
        <color rgb="FF000000"/>
        <rFont val="Times New Roman"/>
        <family val="1"/>
      </rPr>
      <t xml:space="preserve"> (Ehrh. ex Hoffm.) C. Hartm.</t>
    </r>
  </si>
  <si>
    <r>
      <rPr>
        <i val="true"/>
        <sz val="9"/>
        <color rgb="FF000000"/>
        <rFont val="Times New Roman"/>
        <family val="1"/>
      </rPr>
      <t xml:space="preserve">Chiloscyphus polyanthos var. fragilis </t>
    </r>
    <r>
      <rPr>
        <sz val="9"/>
        <color rgb="FF000000"/>
        <rFont val="Times New Roman"/>
        <family val="1"/>
      </rPr>
      <t xml:space="preserve">(Roth.) Müll. Frib.</t>
    </r>
  </si>
  <si>
    <r>
      <rPr>
        <i val="true"/>
        <sz val="9"/>
        <rFont val="Times New Roman"/>
        <family val="1"/>
      </rPr>
      <t xml:space="preserve">Jungermannia pallescens </t>
    </r>
    <r>
      <rPr>
        <sz val="9"/>
        <rFont val="Times New Roman"/>
        <family val="1"/>
      </rPr>
      <t xml:space="preserve">Ehrh. ex Hoffm.</t>
    </r>
  </si>
  <si>
    <t xml:space="preserve">CHIPOL</t>
  </si>
  <si>
    <t xml:space="preserve">Chiloscyphus polyanthos</t>
  </si>
  <si>
    <t xml:space="preserve">L. Corda</t>
  </si>
  <si>
    <r>
      <rPr>
        <i val="true"/>
        <sz val="9"/>
        <color rgb="FF000000"/>
        <rFont val="Times New Roman"/>
        <family val="1"/>
      </rPr>
      <t xml:space="preserve">Chiloscyphus polyanthos var. rivularis </t>
    </r>
    <r>
      <rPr>
        <sz val="9"/>
        <color rgb="FF000000"/>
        <rFont val="Times New Roman"/>
        <family val="1"/>
      </rPr>
      <t xml:space="preserve">(Schrad.) Nees</t>
    </r>
  </si>
  <si>
    <r>
      <rPr>
        <i val="true"/>
        <sz val="9"/>
        <color rgb="FF000000"/>
        <rFont val="Times New Roman"/>
        <family val="1"/>
      </rPr>
      <t xml:space="preserve">Chiloscyphus polyanthos </t>
    </r>
    <r>
      <rPr>
        <sz val="9"/>
        <color rgb="FF000000"/>
        <rFont val="Times New Roman"/>
        <family val="1"/>
      </rPr>
      <t xml:space="preserve">var.</t>
    </r>
    <r>
      <rPr>
        <i val="true"/>
        <sz val="9"/>
        <color rgb="FF000000"/>
        <rFont val="Times New Roman"/>
        <family val="1"/>
      </rPr>
      <t xml:space="preserve"> polyanthos</t>
    </r>
    <r>
      <rPr>
        <sz val="9"/>
        <color rgb="FF000000"/>
        <rFont val="Times New Roman"/>
        <family val="1"/>
      </rPr>
      <t xml:space="preserve"> fo.</t>
    </r>
    <r>
      <rPr>
        <i val="true"/>
        <sz val="9"/>
        <color rgb="FF000000"/>
        <rFont val="Times New Roman"/>
        <family val="1"/>
      </rPr>
      <t xml:space="preserve"> rivularis</t>
    </r>
    <r>
      <rPr>
        <sz val="9"/>
        <color rgb="FF000000"/>
        <rFont val="Times New Roman"/>
        <family val="1"/>
      </rPr>
      <t xml:space="preserve"> L. Corda </t>
    </r>
  </si>
  <si>
    <r>
      <rPr>
        <i val="true"/>
        <sz val="9"/>
        <color rgb="FF000000"/>
        <rFont val="Times New Roman"/>
        <family val="1"/>
      </rPr>
      <t xml:space="preserve">Jungermannia polyanthos </t>
    </r>
    <r>
      <rPr>
        <sz val="9"/>
        <color rgb="FF000000"/>
        <rFont val="Times New Roman"/>
        <family val="1"/>
      </rPr>
      <t xml:space="preserve">L.</t>
    </r>
  </si>
  <si>
    <t xml:space="preserve">CHISPX</t>
  </si>
  <si>
    <t xml:space="preserve">Chiloscyphus sp.</t>
  </si>
  <si>
    <t xml:space="preserve">Corda</t>
  </si>
  <si>
    <t xml:space="preserve">CONCON</t>
  </si>
  <si>
    <t xml:space="preserve">Conocephalum conicum</t>
  </si>
  <si>
    <t xml:space="preserve">(L.) Dumort.     </t>
  </si>
  <si>
    <r>
      <rPr>
        <i val="true"/>
        <sz val="9"/>
        <rFont val="Times New Roman"/>
        <family val="1"/>
      </rPr>
      <t xml:space="preserve">Marchantia conica</t>
    </r>
    <r>
      <rPr>
        <sz val="9"/>
        <rFont val="Times New Roman"/>
        <family val="1"/>
      </rPr>
      <t xml:space="preserve"> L.</t>
    </r>
  </si>
  <si>
    <r>
      <rPr>
        <i val="true"/>
        <sz val="9"/>
        <rFont val="Times New Roman"/>
        <family val="1"/>
      </rPr>
      <t xml:space="preserve">Conocephalum Kiaeri</t>
    </r>
    <r>
      <rPr>
        <sz val="9"/>
        <rFont val="Times New Roman"/>
        <family val="1"/>
      </rPr>
      <t xml:space="preserve"> (Kaal.) Grolle</t>
    </r>
  </si>
  <si>
    <r>
      <rPr>
        <i val="true"/>
        <sz val="9"/>
        <rFont val="Times New Roman"/>
        <family val="1"/>
      </rPr>
      <t xml:space="preserve">Conocephalum officinale </t>
    </r>
    <r>
      <rPr>
        <sz val="9"/>
        <rFont val="Times New Roman"/>
        <family val="1"/>
      </rPr>
      <t xml:space="preserve">Trevis</t>
    </r>
  </si>
  <si>
    <r>
      <rPr>
        <i val="true"/>
        <sz val="9"/>
        <rFont val="Times New Roman"/>
        <family val="1"/>
      </rPr>
      <t xml:space="preserve">Conocephalum trioicum </t>
    </r>
    <r>
      <rPr>
        <sz val="9"/>
        <rFont val="Times New Roman"/>
        <family val="1"/>
      </rPr>
      <t xml:space="preserve">F. Weber</t>
    </r>
  </si>
  <si>
    <r>
      <rPr>
        <i val="true"/>
        <sz val="9"/>
        <rFont val="Times New Roman"/>
        <family val="1"/>
      </rPr>
      <t xml:space="preserve">Fegatella conica </t>
    </r>
    <r>
      <rPr>
        <sz val="9"/>
        <rFont val="Times New Roman"/>
        <family val="1"/>
      </rPr>
      <t xml:space="preserve">(L.) Corda</t>
    </r>
  </si>
  <si>
    <r>
      <rPr>
        <i val="true"/>
        <sz val="9"/>
        <rFont val="Times New Roman"/>
        <family val="1"/>
      </rPr>
      <t xml:space="preserve">Fegatella officinalis</t>
    </r>
    <r>
      <rPr>
        <sz val="9"/>
        <rFont val="Times New Roman"/>
        <family val="1"/>
      </rPr>
      <t xml:space="preserve"> Raddi</t>
    </r>
  </si>
  <si>
    <t xml:space="preserve">DUMHIR</t>
  </si>
  <si>
    <t xml:space="preserve">Dumortiera hirsuta</t>
  </si>
  <si>
    <t xml:space="preserve">(Sw.) Nees     </t>
  </si>
  <si>
    <r>
      <rPr>
        <i val="true"/>
        <sz val="9"/>
        <rFont val="Times New Roman"/>
        <family val="1"/>
      </rPr>
      <t xml:space="preserve">Marchantia hirsuta </t>
    </r>
    <r>
      <rPr>
        <sz val="9"/>
        <rFont val="Times New Roman"/>
        <family val="1"/>
      </rPr>
      <t xml:space="preserve">Sw.</t>
    </r>
  </si>
  <si>
    <r>
      <rPr>
        <i val="true"/>
        <sz val="9"/>
        <rFont val="Times New Roman"/>
        <family val="1"/>
      </rPr>
      <t xml:space="preserve">Dumortiera irrigua </t>
    </r>
    <r>
      <rPr>
        <sz val="9"/>
        <rFont val="Times New Roman"/>
        <family val="1"/>
      </rPr>
      <t xml:space="preserve">(Taylor) Nees</t>
    </r>
  </si>
  <si>
    <r>
      <rPr>
        <i val="true"/>
        <sz val="9"/>
        <rFont val="Times New Roman"/>
        <family val="1"/>
      </rPr>
      <t xml:space="preserve">Hygrophila irrigua </t>
    </r>
    <r>
      <rPr>
        <sz val="9"/>
        <rFont val="Times New Roman"/>
        <family val="1"/>
      </rPr>
      <t xml:space="preserve">Taylor</t>
    </r>
  </si>
  <si>
    <r>
      <rPr>
        <i val="true"/>
        <sz val="9"/>
        <rFont val="Times New Roman"/>
        <family val="1"/>
      </rPr>
      <t xml:space="preserve">Marchantia irrigua </t>
    </r>
    <r>
      <rPr>
        <sz val="9"/>
        <rFont val="Times New Roman"/>
        <family val="1"/>
      </rPr>
      <t xml:space="preserve">(Taylor) Wilson</t>
    </r>
  </si>
  <si>
    <t xml:space="preserve">JUGATR</t>
  </si>
  <si>
    <t xml:space="preserve">Jungermannia atrovirens</t>
  </si>
  <si>
    <t xml:space="preserve">Dumort.      </t>
  </si>
  <si>
    <r>
      <rPr>
        <i val="true"/>
        <sz val="9"/>
        <rFont val="Times New Roman"/>
        <family val="1"/>
      </rPr>
      <t xml:space="preserve">Jungermannia lanceolata</t>
    </r>
    <r>
      <rPr>
        <sz val="9"/>
        <rFont val="Times New Roman"/>
        <family val="1"/>
      </rPr>
      <t xml:space="preserve"> L.</t>
    </r>
  </si>
  <si>
    <r>
      <rPr>
        <i val="true"/>
        <sz val="9"/>
        <rFont val="Times New Roman"/>
        <family val="1"/>
      </rPr>
      <t xml:space="preserve">Jungermannia tristis</t>
    </r>
    <r>
      <rPr>
        <sz val="9"/>
        <rFont val="Times New Roman"/>
        <family val="1"/>
      </rPr>
      <t xml:space="preserve"> Nees</t>
    </r>
  </si>
  <si>
    <r>
      <rPr>
        <i val="true"/>
        <sz val="9"/>
        <rFont val="Times New Roman"/>
        <family val="1"/>
      </rPr>
      <t xml:space="preserve">Jungermannia riparia </t>
    </r>
    <r>
      <rPr>
        <sz val="9"/>
        <rFont val="Times New Roman"/>
        <family val="1"/>
      </rPr>
      <t xml:space="preserve">Taylor</t>
    </r>
  </si>
  <si>
    <r>
      <rPr>
        <i val="true"/>
        <sz val="9"/>
        <rFont val="Times New Roman"/>
        <family val="1"/>
      </rPr>
      <t xml:space="preserve">Solenostoma atrovirens</t>
    </r>
    <r>
      <rPr>
        <sz val="9"/>
        <rFont val="Times New Roman"/>
        <family val="1"/>
      </rPr>
      <t xml:space="preserve"> (Dumort.) Müll. Frib. non Steph.</t>
    </r>
  </si>
  <si>
    <r>
      <rPr>
        <i val="true"/>
        <sz val="9"/>
        <rFont val="Times New Roman"/>
        <family val="1"/>
      </rPr>
      <t xml:space="preserve">Solenostoma triste </t>
    </r>
    <r>
      <rPr>
        <sz val="9"/>
        <rFont val="Times New Roman"/>
        <family val="1"/>
      </rPr>
      <t xml:space="preserve">(Nees) Müll. Frib.</t>
    </r>
  </si>
  <si>
    <r>
      <rPr>
        <i val="true"/>
        <sz val="9"/>
        <rFont val="Times New Roman"/>
        <family val="1"/>
      </rPr>
      <t xml:space="preserve">Aplozia atrovirens </t>
    </r>
    <r>
      <rPr>
        <sz val="9"/>
        <rFont val="Times New Roman"/>
        <family val="1"/>
      </rPr>
      <t xml:space="preserve">(Dumort.) Dumort.</t>
    </r>
  </si>
  <si>
    <r>
      <rPr>
        <i val="true"/>
        <sz val="9"/>
        <rFont val="Times New Roman"/>
        <family val="1"/>
      </rPr>
      <t xml:space="preserve">Aplozia tristis </t>
    </r>
    <r>
      <rPr>
        <sz val="9"/>
        <rFont val="Times New Roman"/>
        <family val="1"/>
      </rPr>
      <t xml:space="preserve">(Nees.) Dumort.</t>
    </r>
  </si>
  <si>
    <t xml:space="preserve">JUGEXC</t>
  </si>
  <si>
    <t xml:space="preserve">Jungermannia exsertifolia subsp. cordifolia</t>
  </si>
  <si>
    <t xml:space="preserve">(Dumort.) Vana    </t>
  </si>
  <si>
    <r>
      <rPr>
        <i val="true"/>
        <sz val="9"/>
        <rFont val="Times New Roman"/>
        <family val="1"/>
      </rPr>
      <t xml:space="preserve">Jungermannia cordifolia </t>
    </r>
    <r>
      <rPr>
        <sz val="9"/>
        <rFont val="Times New Roman"/>
        <family val="1"/>
      </rPr>
      <t xml:space="preserve">Hook. non Broth. nec Ehrh. ex F. Weber</t>
    </r>
  </si>
  <si>
    <r>
      <rPr>
        <i val="true"/>
        <sz val="9"/>
        <rFont val="Times New Roman"/>
        <family val="1"/>
      </rPr>
      <t xml:space="preserve">Jungermannia eucordifolia </t>
    </r>
    <r>
      <rPr>
        <sz val="9"/>
        <rFont val="Times New Roman"/>
        <family val="1"/>
      </rPr>
      <t xml:space="preserve">Schljakov</t>
    </r>
  </si>
  <si>
    <r>
      <rPr>
        <i val="true"/>
        <sz val="9"/>
        <rFont val="Times New Roman"/>
        <family val="1"/>
      </rPr>
      <t xml:space="preserve">Solenostoma cordifolium </t>
    </r>
    <r>
      <rPr>
        <sz val="9"/>
        <rFont val="Times New Roman"/>
        <family val="1"/>
      </rPr>
      <t xml:space="preserve">(Dumort.) Steph.</t>
    </r>
  </si>
  <si>
    <r>
      <rPr>
        <i val="true"/>
        <sz val="9"/>
        <rFont val="Times New Roman"/>
        <family val="1"/>
      </rPr>
      <t xml:space="preserve">Aplozia cordifolia</t>
    </r>
    <r>
      <rPr>
        <sz val="9"/>
        <rFont val="Times New Roman"/>
        <family val="1"/>
      </rPr>
      <t xml:space="preserve"> Dumort.</t>
    </r>
  </si>
  <si>
    <r>
      <rPr>
        <i val="true"/>
        <sz val="9"/>
        <rFont val="Times New Roman"/>
        <family val="1"/>
      </rPr>
      <t xml:space="preserve">Haplozia cordifolia </t>
    </r>
    <r>
      <rPr>
        <sz val="9"/>
        <rFont val="Times New Roman"/>
        <family val="1"/>
      </rPr>
      <t xml:space="preserve">(Dumort.) Müll. Frib.</t>
    </r>
  </si>
  <si>
    <t xml:space="preserve">JUGGRA</t>
  </si>
  <si>
    <t xml:space="preserve">Jungermannia gracillima</t>
  </si>
  <si>
    <t xml:space="preserve">Sm.      </t>
  </si>
  <si>
    <r>
      <rPr>
        <i val="true"/>
        <sz val="9"/>
        <rFont val="Times New Roman"/>
        <family val="1"/>
      </rPr>
      <t xml:space="preserve">Jungermannia crenulata </t>
    </r>
    <r>
      <rPr>
        <sz val="9"/>
        <rFont val="Times New Roman"/>
        <family val="1"/>
      </rPr>
      <t xml:space="preserve">Sm. non Schmidel</t>
    </r>
  </si>
  <si>
    <r>
      <rPr>
        <i val="true"/>
        <sz val="9"/>
        <rFont val="Times New Roman"/>
        <family val="1"/>
      </rPr>
      <t xml:space="preserve">Solenostoma crenulatum </t>
    </r>
    <r>
      <rPr>
        <sz val="9"/>
        <rFont val="Times New Roman"/>
        <family val="1"/>
      </rPr>
      <t xml:space="preserve">Mitt.</t>
    </r>
  </si>
  <si>
    <r>
      <rPr>
        <i val="true"/>
        <sz val="9"/>
        <rFont val="Times New Roman"/>
        <family val="1"/>
      </rPr>
      <t xml:space="preserve">Solenostoma gracillima </t>
    </r>
    <r>
      <rPr>
        <sz val="9"/>
        <rFont val="Times New Roman"/>
        <family val="1"/>
      </rPr>
      <t xml:space="preserve">(Sm.) R.M. Schust.</t>
    </r>
  </si>
  <si>
    <r>
      <rPr>
        <i val="true"/>
        <sz val="9"/>
        <rFont val="Times New Roman"/>
        <family val="1"/>
      </rPr>
      <t xml:space="preserve">Aplozia crenulata </t>
    </r>
    <r>
      <rPr>
        <sz val="9"/>
        <rFont val="Times New Roman"/>
        <family val="1"/>
      </rPr>
      <t xml:space="preserve">(Mitt.) Lindb.</t>
    </r>
  </si>
  <si>
    <r>
      <rPr>
        <i val="true"/>
        <sz val="9"/>
        <rFont val="Times New Roman"/>
        <family val="1"/>
      </rPr>
      <t xml:space="preserve">Aplozia gracillima </t>
    </r>
    <r>
      <rPr>
        <sz val="9"/>
        <rFont val="Times New Roman"/>
        <family val="1"/>
      </rPr>
      <t xml:space="preserve">(Sm.) Dumort.</t>
    </r>
  </si>
  <si>
    <r>
      <rPr>
        <i val="true"/>
        <sz val="9"/>
        <rFont val="Times New Roman"/>
        <family val="1"/>
      </rPr>
      <t xml:space="preserve">Nardia gracillima </t>
    </r>
    <r>
      <rPr>
        <sz val="9"/>
        <rFont val="Times New Roman"/>
        <family val="1"/>
      </rPr>
      <t xml:space="preserve">(Sm.) Lindb.</t>
    </r>
  </si>
  <si>
    <t xml:space="preserve">JUGOBO</t>
  </si>
  <si>
    <t xml:space="preserve">Jungermannia obovata</t>
  </si>
  <si>
    <t xml:space="preserve">Nees      </t>
  </si>
  <si>
    <r>
      <rPr>
        <i val="true"/>
        <sz val="9"/>
        <rFont val="Times New Roman"/>
        <family val="1"/>
      </rPr>
      <t xml:space="preserve">Jungermannia flaccida </t>
    </r>
    <r>
      <rPr>
        <sz val="9"/>
        <rFont val="Times New Roman"/>
        <family val="1"/>
      </rPr>
      <t xml:space="preserve">Huebener</t>
    </r>
  </si>
  <si>
    <r>
      <rPr>
        <i val="true"/>
        <sz val="9"/>
        <rFont val="Times New Roman"/>
        <family val="1"/>
      </rPr>
      <t xml:space="preserve">Solenostoma obovatum </t>
    </r>
    <r>
      <rPr>
        <sz val="9"/>
        <rFont val="Times New Roman"/>
        <family val="1"/>
      </rPr>
      <t xml:space="preserve">(Nees) C. Massal.</t>
    </r>
  </si>
  <si>
    <r>
      <rPr>
        <i val="true"/>
        <sz val="9"/>
        <rFont val="Times New Roman"/>
        <family val="1"/>
      </rPr>
      <t xml:space="preserve">Mesophylla obovata </t>
    </r>
    <r>
      <rPr>
        <sz val="9"/>
        <rFont val="Times New Roman"/>
        <family val="1"/>
      </rPr>
      <t xml:space="preserve">(Nees) Corbière</t>
    </r>
  </si>
  <si>
    <r>
      <rPr>
        <i val="true"/>
        <sz val="9"/>
        <rFont val="Times New Roman"/>
        <family val="1"/>
      </rPr>
      <t xml:space="preserve">Nardia obovata </t>
    </r>
    <r>
      <rPr>
        <sz val="9"/>
        <rFont val="Times New Roman"/>
        <family val="1"/>
      </rPr>
      <t xml:space="preserve">(Nees) Lindb.</t>
    </r>
  </si>
  <si>
    <r>
      <rPr>
        <i val="true"/>
        <sz val="9"/>
        <rFont val="Times New Roman"/>
        <family val="1"/>
      </rPr>
      <t xml:space="preserve">Plectocolea obovata </t>
    </r>
    <r>
      <rPr>
        <sz val="9"/>
        <rFont val="Times New Roman"/>
        <family val="1"/>
      </rPr>
      <t xml:space="preserve">(Nees) Lindb.</t>
    </r>
  </si>
  <si>
    <r>
      <rPr>
        <i val="true"/>
        <sz val="9"/>
        <rFont val="Times New Roman"/>
        <family val="1"/>
      </rPr>
      <t xml:space="preserve">Aplozia obovata</t>
    </r>
    <r>
      <rPr>
        <sz val="9"/>
        <rFont val="Times New Roman"/>
        <family val="1"/>
      </rPr>
      <t xml:space="preserve"> (Nees.) Loeske</t>
    </r>
  </si>
  <si>
    <r>
      <rPr>
        <i val="true"/>
        <sz val="9"/>
        <rFont val="Times New Roman"/>
        <family val="1"/>
      </rPr>
      <t xml:space="preserve">Eucalyx obovata </t>
    </r>
    <r>
      <rPr>
        <sz val="9"/>
        <rFont val="Times New Roman"/>
        <family val="1"/>
      </rPr>
      <t xml:space="preserve">(Nees) Carrington</t>
    </r>
  </si>
  <si>
    <t xml:space="preserve">JUGPUM</t>
  </si>
  <si>
    <t xml:space="preserve">Jungermannia pumila</t>
  </si>
  <si>
    <t xml:space="preserve">With.</t>
  </si>
  <si>
    <r>
      <rPr>
        <i val="true"/>
        <sz val="9"/>
        <color rgb="FF000000"/>
        <rFont val="Times New Roman"/>
        <family val="1"/>
      </rPr>
      <t xml:space="preserve">Jungermannia karl-muelleri </t>
    </r>
    <r>
      <rPr>
        <sz val="9"/>
        <color rgb="FF000000"/>
        <rFont val="Times New Roman"/>
        <family val="1"/>
      </rPr>
      <t xml:space="preserve">Grolle</t>
    </r>
  </si>
  <si>
    <r>
      <rPr>
        <i val="true"/>
        <sz val="9"/>
        <rFont val="Times New Roman"/>
        <family val="1"/>
      </rPr>
      <t xml:space="preserve">Jungermannia rostellata </t>
    </r>
    <r>
      <rPr>
        <sz val="9"/>
        <rFont val="Times New Roman"/>
        <family val="1"/>
      </rPr>
      <t xml:space="preserve">Huebener</t>
    </r>
  </si>
  <si>
    <r>
      <rPr>
        <i val="true"/>
        <sz val="9"/>
        <rFont val="Times New Roman"/>
        <family val="1"/>
      </rPr>
      <t xml:space="preserve">Jungermannia zeyheri </t>
    </r>
    <r>
      <rPr>
        <sz val="9"/>
        <rFont val="Times New Roman"/>
        <family val="1"/>
      </rPr>
      <t xml:space="preserve">Huebener</t>
    </r>
  </si>
  <si>
    <r>
      <rPr>
        <i val="true"/>
        <sz val="9"/>
        <rFont val="Times New Roman"/>
        <family val="1"/>
      </rPr>
      <t xml:space="preserve">Solenostoma pumilum </t>
    </r>
    <r>
      <rPr>
        <sz val="9"/>
        <rFont val="Times New Roman"/>
        <family val="1"/>
      </rPr>
      <t xml:space="preserve">(With.) Müll. Frib.</t>
    </r>
  </si>
  <si>
    <r>
      <rPr>
        <i val="true"/>
        <sz val="9"/>
        <rFont val="Times New Roman"/>
        <family val="1"/>
      </rPr>
      <t xml:space="preserve">Solenostoma oblongifolium </t>
    </r>
    <r>
      <rPr>
        <sz val="9"/>
        <rFont val="Times New Roman"/>
        <family val="1"/>
      </rPr>
      <t xml:space="preserve">(Müll. Frib.) Müll. Frib.</t>
    </r>
  </si>
  <si>
    <r>
      <rPr>
        <i val="true"/>
        <sz val="9"/>
        <rFont val="Times New Roman"/>
        <family val="1"/>
      </rPr>
      <t xml:space="preserve">Aplozia pumila </t>
    </r>
    <r>
      <rPr>
        <sz val="9"/>
        <rFont val="Times New Roman"/>
        <family val="1"/>
      </rPr>
      <t xml:space="preserve">(With.) Dumort.</t>
    </r>
  </si>
  <si>
    <r>
      <rPr>
        <i val="true"/>
        <sz val="9"/>
        <rFont val="Times New Roman"/>
        <family val="1"/>
      </rPr>
      <t xml:space="preserve">Aplozia oblongifolia </t>
    </r>
    <r>
      <rPr>
        <sz val="9"/>
        <rFont val="Times New Roman"/>
        <family val="1"/>
      </rPr>
      <t xml:space="preserve">(Müll. Frib.) Jörg.</t>
    </r>
  </si>
  <si>
    <t xml:space="preserve">JUGSPX</t>
  </si>
  <si>
    <t xml:space="preserve">Jungermannia sp.</t>
  </si>
  <si>
    <t xml:space="preserve">L.</t>
  </si>
  <si>
    <t xml:space="preserve">JUGSPH</t>
  </si>
  <si>
    <t xml:space="preserve">Jungermannia sphaerocarpa</t>
  </si>
  <si>
    <t xml:space="preserve">Hook.     </t>
  </si>
  <si>
    <r>
      <rPr>
        <i val="true"/>
        <sz val="9"/>
        <rFont val="Times New Roman"/>
        <family val="1"/>
      </rPr>
      <t xml:space="preserve">Jungermannia amplexicaulis</t>
    </r>
    <r>
      <rPr>
        <sz val="9"/>
        <rFont val="Times New Roman"/>
        <family val="1"/>
      </rPr>
      <t xml:space="preserve"> Dumort.</t>
    </r>
  </si>
  <si>
    <r>
      <rPr>
        <i val="true"/>
        <sz val="9"/>
        <rFont val="Times New Roman"/>
        <family val="1"/>
      </rPr>
      <t xml:space="preserve">Jungermannia lurida </t>
    </r>
    <r>
      <rPr>
        <sz val="9"/>
        <rFont val="Times New Roman"/>
        <family val="1"/>
      </rPr>
      <t xml:space="preserve">Dumort.</t>
    </r>
  </si>
  <si>
    <r>
      <rPr>
        <i val="true"/>
        <sz val="9"/>
        <rFont val="Times New Roman"/>
        <family val="1"/>
      </rPr>
      <t xml:space="preserve">Jungermannia nana </t>
    </r>
    <r>
      <rPr>
        <sz val="9"/>
        <rFont val="Times New Roman"/>
        <family val="1"/>
      </rPr>
      <t xml:space="preserve">Nees</t>
    </r>
  </si>
  <si>
    <r>
      <rPr>
        <i val="true"/>
        <sz val="9"/>
        <rFont val="Times New Roman"/>
        <family val="1"/>
      </rPr>
      <t xml:space="preserve">Jungermannia tersa </t>
    </r>
    <r>
      <rPr>
        <sz val="9"/>
        <rFont val="Times New Roman"/>
        <family val="1"/>
      </rPr>
      <t xml:space="preserve">Nees</t>
    </r>
  </si>
  <si>
    <r>
      <rPr>
        <i val="true"/>
        <sz val="9"/>
        <rFont val="Times New Roman"/>
        <family val="1"/>
      </rPr>
      <t xml:space="preserve">Solenostoma amplexicaule </t>
    </r>
    <r>
      <rPr>
        <sz val="9"/>
        <rFont val="Times New Roman"/>
        <family val="1"/>
      </rPr>
      <t xml:space="preserve">(Dumort.) Steph.</t>
    </r>
  </si>
  <si>
    <r>
      <rPr>
        <i val="true"/>
        <sz val="9"/>
        <rFont val="Times New Roman"/>
        <family val="1"/>
      </rPr>
      <t xml:space="preserve">Solenostoma sphaerocarpum </t>
    </r>
    <r>
      <rPr>
        <sz val="9"/>
        <rFont val="Times New Roman"/>
        <family val="1"/>
      </rPr>
      <t xml:space="preserve">(Hook.) Steph.</t>
    </r>
  </si>
  <si>
    <r>
      <rPr>
        <i val="true"/>
        <sz val="9"/>
        <rFont val="Times New Roman"/>
        <family val="1"/>
      </rPr>
      <t xml:space="preserve">Aplozia amplexicaulis </t>
    </r>
    <r>
      <rPr>
        <sz val="9"/>
        <rFont val="Times New Roman"/>
        <family val="1"/>
      </rPr>
      <t xml:space="preserve">(Dumort.) Dumort.</t>
    </r>
  </si>
  <si>
    <t xml:space="preserve">LEJSPX</t>
  </si>
  <si>
    <t xml:space="preserve">Lejeunea sp.</t>
  </si>
  <si>
    <t xml:space="preserve">Lib.</t>
  </si>
  <si>
    <r>
      <rPr>
        <i val="true"/>
        <sz val="9"/>
        <rFont val="Times New Roman"/>
        <family val="1"/>
      </rPr>
      <t xml:space="preserve">Microlejeunea sp. </t>
    </r>
    <r>
      <rPr>
        <sz val="9"/>
        <rFont val="Times New Roman"/>
        <family val="1"/>
      </rPr>
      <t xml:space="preserve">Steph.</t>
    </r>
  </si>
  <si>
    <t xml:space="preserve">LUNCRU</t>
  </si>
  <si>
    <t xml:space="preserve">Lunularia cruciata</t>
  </si>
  <si>
    <t xml:space="preserve">(L.) Lindb.     </t>
  </si>
  <si>
    <r>
      <rPr>
        <i val="true"/>
        <sz val="9"/>
        <rFont val="Times New Roman"/>
        <family val="1"/>
      </rPr>
      <t xml:space="preserve">Lunularia vulgaris </t>
    </r>
    <r>
      <rPr>
        <sz val="9"/>
        <rFont val="Times New Roman"/>
        <family val="1"/>
      </rPr>
      <t xml:space="preserve">Mich.</t>
    </r>
  </si>
  <si>
    <r>
      <rPr>
        <i val="true"/>
        <sz val="9"/>
        <rFont val="Times New Roman"/>
        <family val="1"/>
      </rPr>
      <t xml:space="preserve">Lunularia michelii </t>
    </r>
    <r>
      <rPr>
        <sz val="9"/>
        <rFont val="Times New Roman"/>
        <family val="1"/>
      </rPr>
      <t xml:space="preserve">Le Jolis</t>
    </r>
  </si>
  <si>
    <r>
      <rPr>
        <i val="true"/>
        <sz val="9"/>
        <rFont val="Times New Roman"/>
        <family val="1"/>
      </rPr>
      <t xml:space="preserve">Marchantia cruciata</t>
    </r>
    <r>
      <rPr>
        <sz val="9"/>
        <rFont val="Times New Roman"/>
        <family val="1"/>
      </rPr>
      <t xml:space="preserve"> L.</t>
    </r>
  </si>
  <si>
    <r>
      <rPr>
        <i val="true"/>
        <sz val="9"/>
        <rFont val="Times New Roman"/>
        <family val="1"/>
      </rPr>
      <t xml:space="preserve">Marchantia dillenii </t>
    </r>
    <r>
      <rPr>
        <sz val="9"/>
        <rFont val="Times New Roman"/>
        <family val="1"/>
      </rPr>
      <t xml:space="preserve">Le Jolis</t>
    </r>
  </si>
  <si>
    <r>
      <rPr>
        <i val="true"/>
        <sz val="9"/>
        <rFont val="Times New Roman"/>
        <family val="1"/>
      </rPr>
      <t xml:space="preserve">Dichominum cruciatum </t>
    </r>
    <r>
      <rPr>
        <sz val="9"/>
        <rFont val="Times New Roman"/>
        <family val="1"/>
      </rPr>
      <t xml:space="preserve">(L.) Trevis.</t>
    </r>
  </si>
  <si>
    <r>
      <rPr>
        <i val="true"/>
        <sz val="9"/>
        <rFont val="Times New Roman"/>
        <family val="1"/>
      </rPr>
      <t xml:space="preserve">Preissia cucullata</t>
    </r>
    <r>
      <rPr>
        <sz val="9"/>
        <rFont val="Times New Roman"/>
        <family val="1"/>
      </rPr>
      <t xml:space="preserve"> Mont. &amp; Ness</t>
    </r>
  </si>
  <si>
    <r>
      <rPr>
        <i val="true"/>
        <sz val="9"/>
        <rFont val="Times New Roman"/>
        <family val="1"/>
      </rPr>
      <t xml:space="preserve">Staurophora pulchella </t>
    </r>
    <r>
      <rPr>
        <sz val="9"/>
        <rFont val="Times New Roman"/>
        <family val="1"/>
      </rPr>
      <t xml:space="preserve">Willd.</t>
    </r>
  </si>
  <si>
    <t xml:space="preserve">MACPAL</t>
  </si>
  <si>
    <t xml:space="preserve">Marchantia paleacea</t>
  </si>
  <si>
    <t xml:space="preserve">Bertol.</t>
  </si>
  <si>
    <t xml:space="preserve">MACPOL</t>
  </si>
  <si>
    <t xml:space="preserve">Marchantia polymorpha</t>
  </si>
  <si>
    <r>
      <rPr>
        <i val="true"/>
        <sz val="9"/>
        <rFont val="Times New Roman"/>
        <family val="1"/>
      </rPr>
      <t xml:space="preserve">Marchantia alpestris </t>
    </r>
    <r>
      <rPr>
        <sz val="9"/>
        <rFont val="Times New Roman"/>
        <family val="1"/>
      </rPr>
      <t xml:space="preserve">(Nees) Burgeff</t>
    </r>
  </si>
  <si>
    <r>
      <rPr>
        <i val="true"/>
        <sz val="9"/>
        <rFont val="Times New Roman"/>
        <family val="1"/>
      </rPr>
      <t xml:space="preserve">Marchantia aquatica </t>
    </r>
    <r>
      <rPr>
        <sz val="9"/>
        <rFont val="Times New Roman"/>
        <family val="1"/>
      </rPr>
      <t xml:space="preserve">(Nees) Burgeff</t>
    </r>
  </si>
  <si>
    <r>
      <rPr>
        <i val="true"/>
        <sz val="9"/>
        <rFont val="Times New Roman"/>
        <family val="1"/>
      </rPr>
      <t xml:space="preserve">Marchantia vittata </t>
    </r>
    <r>
      <rPr>
        <sz val="9"/>
        <rFont val="Times New Roman"/>
        <family val="1"/>
      </rPr>
      <t xml:space="preserve">Raddi</t>
    </r>
  </si>
  <si>
    <t xml:space="preserve">MACSPX</t>
  </si>
  <si>
    <t xml:space="preserve">Marchantia sp.</t>
  </si>
  <si>
    <t xml:space="preserve">MARAQU</t>
  </si>
  <si>
    <t xml:space="preserve">Marsupella aquatica</t>
  </si>
  <si>
    <t xml:space="preserve">(Lindenb.) Dumort. </t>
  </si>
  <si>
    <r>
      <rPr>
        <i val="true"/>
        <sz val="9"/>
        <color rgb="FF000000"/>
        <rFont val="Times New Roman"/>
        <family val="1"/>
      </rPr>
      <t xml:space="preserve">Marsupella aquatica </t>
    </r>
    <r>
      <rPr>
        <sz val="9"/>
        <color rgb="FF000000"/>
        <rFont val="Times New Roman"/>
        <family val="1"/>
      </rPr>
      <t xml:space="preserve">(Lindenb.) Schiffn. </t>
    </r>
  </si>
  <si>
    <r>
      <rPr>
        <i val="true"/>
        <sz val="9"/>
        <rFont val="Times New Roman"/>
        <family val="1"/>
      </rPr>
      <t xml:space="preserve">Marsupella robusta </t>
    </r>
    <r>
      <rPr>
        <sz val="9"/>
        <rFont val="Times New Roman"/>
        <family val="1"/>
      </rPr>
      <t xml:space="preserve">(De Not.) A. Evans</t>
    </r>
  </si>
  <si>
    <r>
      <rPr>
        <i val="true"/>
        <sz val="9"/>
        <rFont val="Times New Roman"/>
        <family val="1"/>
      </rPr>
      <t xml:space="preserve">Sarcoscyphus emarginatus var. aquatica </t>
    </r>
    <r>
      <rPr>
        <sz val="9"/>
        <rFont val="Times New Roman"/>
        <family val="1"/>
      </rPr>
      <t xml:space="preserve">Nees</t>
    </r>
  </si>
  <si>
    <r>
      <rPr>
        <i val="true"/>
        <sz val="9"/>
        <rFont val="Times New Roman"/>
        <family val="1"/>
      </rPr>
      <t xml:space="preserve">Scarcoscyphus Ehrartii var. robustus D</t>
    </r>
    <r>
      <rPr>
        <sz val="9"/>
        <rFont val="Times New Roman"/>
        <family val="1"/>
      </rPr>
      <t xml:space="preserve">e Not.</t>
    </r>
  </si>
  <si>
    <r>
      <rPr>
        <i val="true"/>
        <sz val="9"/>
        <rFont val="Times New Roman"/>
        <family val="1"/>
      </rPr>
      <t xml:space="preserve">Jungermannia aquatica</t>
    </r>
    <r>
      <rPr>
        <sz val="9"/>
        <rFont val="Times New Roman"/>
        <family val="1"/>
      </rPr>
      <t xml:space="preserve"> Schrader</t>
    </r>
  </si>
  <si>
    <r>
      <rPr>
        <i val="true"/>
        <sz val="9"/>
        <rFont val="Times New Roman"/>
        <family val="1"/>
      </rPr>
      <t xml:space="preserve">Jungermannia emarginata var. aquatica </t>
    </r>
    <r>
      <rPr>
        <sz val="9"/>
        <rFont val="Times New Roman"/>
        <family val="1"/>
      </rPr>
      <t xml:space="preserve">Lindenb.</t>
    </r>
  </si>
  <si>
    <t xml:space="preserve">MAREMA</t>
  </si>
  <si>
    <t xml:space="preserve">Marsupella emarginata </t>
  </si>
  <si>
    <t xml:space="preserve">(Ehrh.) Dumort.</t>
  </si>
  <si>
    <r>
      <rPr>
        <i val="true"/>
        <sz val="9"/>
        <color rgb="FF000000"/>
        <rFont val="Times New Roman"/>
        <family val="1"/>
      </rPr>
      <t xml:space="preserve">Marsupella emarginata </t>
    </r>
    <r>
      <rPr>
        <sz val="9"/>
        <color rgb="FF000000"/>
        <rFont val="Times New Roman"/>
        <family val="1"/>
      </rPr>
      <t xml:space="preserve">(Ehrh.) Dumort.      </t>
    </r>
  </si>
  <si>
    <r>
      <rPr>
        <i val="true"/>
        <sz val="9"/>
        <rFont val="Times New Roman"/>
        <family val="1"/>
      </rPr>
      <t xml:space="preserve">Sarcoscyphus emarginatus </t>
    </r>
    <r>
      <rPr>
        <sz val="9"/>
        <rFont val="Times New Roman"/>
        <family val="1"/>
      </rPr>
      <t xml:space="preserve">(Ehrh.) C. Hartm.</t>
    </r>
  </si>
  <si>
    <r>
      <rPr>
        <i val="true"/>
        <sz val="9"/>
        <rFont val="Times New Roman"/>
        <family val="1"/>
      </rPr>
      <t xml:space="preserve">Jungermannia emarginata </t>
    </r>
    <r>
      <rPr>
        <sz val="9"/>
        <rFont val="Times New Roman"/>
        <family val="1"/>
      </rPr>
      <t xml:space="preserve">Ehrh.</t>
    </r>
  </si>
  <si>
    <t xml:space="preserve">MARSPX</t>
  </si>
  <si>
    <t xml:space="preserve">Marsupella sp.</t>
  </si>
  <si>
    <t xml:space="preserve">MARSPH</t>
  </si>
  <si>
    <t xml:space="preserve">Marsupella sphacelata</t>
  </si>
  <si>
    <t xml:space="preserve">(Gieseke ex Lindenb.) Dumort.</t>
  </si>
  <si>
    <r>
      <rPr>
        <i val="true"/>
        <sz val="9"/>
        <rFont val="Times New Roman"/>
        <family val="1"/>
      </rPr>
      <t xml:space="preserve">Marsupella erythrorhiza </t>
    </r>
    <r>
      <rPr>
        <sz val="9"/>
        <rFont val="Times New Roman"/>
        <family val="1"/>
      </rPr>
      <t xml:space="preserve">Schiffn.</t>
    </r>
  </si>
  <si>
    <r>
      <rPr>
        <i val="true"/>
        <sz val="9"/>
        <rFont val="Times New Roman"/>
        <family val="1"/>
      </rPr>
      <t xml:space="preserve">Marsupella joergensenii </t>
    </r>
    <r>
      <rPr>
        <sz val="9"/>
        <rFont val="Times New Roman"/>
        <family val="1"/>
      </rPr>
      <t xml:space="preserve">Schiffn.</t>
    </r>
  </si>
  <si>
    <r>
      <rPr>
        <i val="true"/>
        <sz val="9"/>
        <rFont val="Times New Roman"/>
        <family val="1"/>
      </rPr>
      <t xml:space="preserve">Marsupella sullivantii </t>
    </r>
    <r>
      <rPr>
        <sz val="9"/>
        <rFont val="Times New Roman"/>
        <family val="1"/>
      </rPr>
      <t xml:space="preserve">(De Not.) A. Evans.</t>
    </r>
  </si>
  <si>
    <r>
      <rPr>
        <i val="true"/>
        <sz val="9"/>
        <rFont val="Times New Roman"/>
        <family val="1"/>
      </rPr>
      <t xml:space="preserve">Jungermannia sphacelata </t>
    </r>
    <r>
      <rPr>
        <sz val="9"/>
        <rFont val="Times New Roman"/>
        <family val="1"/>
      </rPr>
      <t xml:space="preserve">Giesecke ex Lindenb.</t>
    </r>
  </si>
  <si>
    <r>
      <rPr>
        <i val="true"/>
        <sz val="9"/>
        <rFont val="Times New Roman"/>
        <family val="1"/>
      </rPr>
      <t xml:space="preserve">Nardia sphacelata </t>
    </r>
    <r>
      <rPr>
        <sz val="9"/>
        <rFont val="Times New Roman"/>
        <family val="1"/>
      </rPr>
      <t xml:space="preserve">(Gieseke ex Lindenb.) Carrington</t>
    </r>
  </si>
  <si>
    <r>
      <rPr>
        <i val="true"/>
        <sz val="9"/>
        <color rgb="FF000000"/>
        <rFont val="Times New Roman"/>
        <family val="1"/>
      </rPr>
      <t xml:space="preserve">Sarcoscyphus sphacelatus</t>
    </r>
    <r>
      <rPr>
        <sz val="9"/>
        <color rgb="FF000000"/>
        <rFont val="Times New Roman"/>
        <family val="1"/>
      </rPr>
      <t xml:space="preserve"> (Gieseke ex Lindenb.) Nees</t>
    </r>
  </si>
  <si>
    <r>
      <rPr>
        <i val="true"/>
        <sz val="9"/>
        <rFont val="Times New Roman"/>
        <family val="1"/>
      </rPr>
      <t xml:space="preserve">Sarcoscyphus sullivantii </t>
    </r>
    <r>
      <rPr>
        <sz val="9"/>
        <rFont val="Times New Roman"/>
        <family val="1"/>
      </rPr>
      <t xml:space="preserve">De Not.</t>
    </r>
  </si>
  <si>
    <t xml:space="preserve">NARCOM</t>
  </si>
  <si>
    <t xml:space="preserve">Nardia compressa</t>
  </si>
  <si>
    <t xml:space="preserve">(Hook.) S.F. Gray     </t>
  </si>
  <si>
    <r>
      <rPr>
        <i val="true"/>
        <sz val="9"/>
        <rFont val="Times New Roman"/>
        <family val="1"/>
      </rPr>
      <t xml:space="preserve">Alicularia compressa </t>
    </r>
    <r>
      <rPr>
        <sz val="9"/>
        <rFont val="Times New Roman"/>
        <family val="1"/>
      </rPr>
      <t xml:space="preserve">(Hook.) Gottsche et al.</t>
    </r>
  </si>
  <si>
    <r>
      <rPr>
        <i val="true"/>
        <sz val="9"/>
        <rFont val="Times New Roman"/>
        <family val="1"/>
      </rPr>
      <t xml:space="preserve">Alicularia pachyphylla </t>
    </r>
    <r>
      <rPr>
        <sz val="9"/>
        <rFont val="Times New Roman"/>
        <family val="1"/>
      </rPr>
      <t xml:space="preserve">De Not.</t>
    </r>
  </si>
  <si>
    <r>
      <rPr>
        <i val="true"/>
        <sz val="9"/>
        <rFont val="Times New Roman"/>
        <family val="1"/>
      </rPr>
      <t xml:space="preserve">Jungermannia compressa </t>
    </r>
    <r>
      <rPr>
        <sz val="9"/>
        <rFont val="Times New Roman"/>
        <family val="1"/>
      </rPr>
      <t xml:space="preserve">Hook.</t>
    </r>
  </si>
  <si>
    <t xml:space="preserve">NARSCA</t>
  </si>
  <si>
    <t xml:space="preserve">Nardia scalaris</t>
  </si>
  <si>
    <t xml:space="preserve">S.F. Gray     </t>
  </si>
  <si>
    <t xml:space="preserve">Nardia acicularis</t>
  </si>
  <si>
    <r>
      <rPr>
        <i val="true"/>
        <sz val="9"/>
        <rFont val="Times New Roman"/>
        <family val="1"/>
      </rPr>
      <t xml:space="preserve">Alicularia scalaris </t>
    </r>
    <r>
      <rPr>
        <sz val="9"/>
        <rFont val="Times New Roman"/>
        <family val="1"/>
      </rPr>
      <t xml:space="preserve">(Gray) Corda</t>
    </r>
  </si>
  <si>
    <r>
      <rPr>
        <i val="true"/>
        <sz val="9"/>
        <rFont val="Times New Roman"/>
        <family val="1"/>
      </rPr>
      <t xml:space="preserve">Alicularia rotaeana </t>
    </r>
    <r>
      <rPr>
        <sz val="9"/>
        <rFont val="Times New Roman"/>
        <family val="1"/>
      </rPr>
      <t xml:space="preserve">De Not.</t>
    </r>
  </si>
  <si>
    <r>
      <rPr>
        <i val="true"/>
        <sz val="9"/>
        <rFont val="Times New Roman"/>
        <family val="1"/>
      </rPr>
      <t xml:space="preserve">Mesophylla rotaeana </t>
    </r>
    <r>
      <rPr>
        <sz val="9"/>
        <rFont val="Times New Roman"/>
        <family val="1"/>
      </rPr>
      <t xml:space="preserve">(De Not.) Dumort.</t>
    </r>
  </si>
  <si>
    <r>
      <rPr>
        <i val="true"/>
        <sz val="9"/>
        <rFont val="Times New Roman"/>
        <family val="1"/>
      </rPr>
      <t xml:space="preserve">Mesophylla scalaris </t>
    </r>
    <r>
      <rPr>
        <sz val="9"/>
        <rFont val="Times New Roman"/>
        <family val="1"/>
      </rPr>
      <t xml:space="preserve">(Gray) Dumort.</t>
    </r>
  </si>
  <si>
    <t xml:space="preserve">NARSPX</t>
  </si>
  <si>
    <t xml:space="preserve">Nardia sp.</t>
  </si>
  <si>
    <t xml:space="preserve">Gray</t>
  </si>
  <si>
    <t xml:space="preserve">PELEND</t>
  </si>
  <si>
    <t xml:space="preserve">Pellia endiviifolia</t>
  </si>
  <si>
    <t xml:space="preserve">(Dicks) Dumort.     </t>
  </si>
  <si>
    <t xml:space="preserve">Pellia fabbroniana auct.</t>
  </si>
  <si>
    <r>
      <rPr>
        <i val="true"/>
        <sz val="9"/>
        <rFont val="Times New Roman"/>
        <family val="1"/>
      </rPr>
      <t xml:space="preserve">Jungermannia endiviifolia </t>
    </r>
    <r>
      <rPr>
        <sz val="9"/>
        <rFont val="Times New Roman"/>
        <family val="1"/>
      </rPr>
      <t xml:space="preserve">Dicks.</t>
    </r>
  </si>
  <si>
    <t xml:space="preserve">PELEPI</t>
  </si>
  <si>
    <t xml:space="preserve">Pellia epiphylla</t>
  </si>
  <si>
    <t xml:space="preserve">(L.) Corda     </t>
  </si>
  <si>
    <r>
      <rPr>
        <i val="true"/>
        <sz val="9"/>
        <rFont val="Times New Roman"/>
        <family val="1"/>
      </rPr>
      <t xml:space="preserve">Jungermannia epiphylla</t>
    </r>
    <r>
      <rPr>
        <sz val="9"/>
        <rFont val="Times New Roman"/>
        <family val="1"/>
      </rPr>
      <t xml:space="preserve"> L.</t>
    </r>
  </si>
  <si>
    <r>
      <rPr>
        <i val="true"/>
        <sz val="9"/>
        <rFont val="Times New Roman"/>
        <family val="1"/>
      </rPr>
      <t xml:space="preserve">Pellia borealis</t>
    </r>
    <r>
      <rPr>
        <sz val="9"/>
        <rFont val="Times New Roman"/>
        <family val="1"/>
      </rPr>
      <t xml:space="preserve"> Lorb.</t>
    </r>
  </si>
  <si>
    <t xml:space="preserve">PELNEE</t>
  </si>
  <si>
    <t xml:space="preserve">Pellia neesiana</t>
  </si>
  <si>
    <t xml:space="preserve">(Gottsche) Limpr.     </t>
  </si>
  <si>
    <r>
      <rPr>
        <i val="true"/>
        <sz val="9"/>
        <rFont val="Times New Roman"/>
        <family val="1"/>
      </rPr>
      <t xml:space="preserve">Pellia epiphylla fo. neesiana </t>
    </r>
    <r>
      <rPr>
        <sz val="9"/>
        <rFont val="Times New Roman"/>
        <family val="1"/>
      </rPr>
      <t xml:space="preserve">Gottsche</t>
    </r>
  </si>
  <si>
    <t xml:space="preserve">PELSPX</t>
  </si>
  <si>
    <t xml:space="preserve">Pellia sp.</t>
  </si>
  <si>
    <t xml:space="preserve">PLGASP</t>
  </si>
  <si>
    <t xml:space="preserve">Plagiochila asplenioides</t>
  </si>
  <si>
    <t xml:space="preserve">(L. emend. Taylor) Dumort.     </t>
  </si>
  <si>
    <r>
      <rPr>
        <i val="true"/>
        <sz val="9"/>
        <rFont val="Times New Roman"/>
        <family val="1"/>
      </rPr>
      <t xml:space="preserve">Plagiochila asplenioides var. major </t>
    </r>
    <r>
      <rPr>
        <sz val="9"/>
        <rFont val="Times New Roman"/>
        <family val="1"/>
      </rPr>
      <t xml:space="preserve">Lindenb.</t>
    </r>
  </si>
  <si>
    <r>
      <rPr>
        <i val="true"/>
        <sz val="9"/>
        <rFont val="Times New Roman"/>
        <family val="1"/>
      </rPr>
      <t xml:space="preserve">Plagiochila major </t>
    </r>
    <r>
      <rPr>
        <sz val="9"/>
        <rFont val="Times New Roman"/>
        <family val="1"/>
      </rPr>
      <t xml:space="preserve">(L.) S.W. Arnell</t>
    </r>
  </si>
  <si>
    <r>
      <rPr>
        <i val="true"/>
        <sz val="9"/>
        <color rgb="FF000000"/>
        <rFont val="Times New Roman"/>
        <family val="1"/>
      </rPr>
      <t xml:space="preserve">Jungermannia asplenioides</t>
    </r>
    <r>
      <rPr>
        <sz val="9"/>
        <color rgb="FF000000"/>
        <rFont val="Times New Roman"/>
        <family val="1"/>
      </rPr>
      <t xml:space="preserve"> L.</t>
    </r>
  </si>
  <si>
    <t xml:space="preserve">PLGSPX</t>
  </si>
  <si>
    <t xml:space="preserve">Plagiochila sp.</t>
  </si>
  <si>
    <t xml:space="preserve">Dumort.</t>
  </si>
  <si>
    <t xml:space="preserve">PORCOR</t>
  </si>
  <si>
    <t xml:space="preserve">Porella cordaeana</t>
  </si>
  <si>
    <t xml:space="preserve">(Huebener) Moore</t>
  </si>
  <si>
    <r>
      <rPr>
        <i val="true"/>
        <sz val="9"/>
        <rFont val="Times New Roman"/>
        <family val="1"/>
      </rPr>
      <t xml:space="preserve">Porella denta </t>
    </r>
    <r>
      <rPr>
        <sz val="9"/>
        <rFont val="Times New Roman"/>
        <family val="1"/>
      </rPr>
      <t xml:space="preserve">Lindberg</t>
    </r>
  </si>
  <si>
    <r>
      <rPr>
        <i val="true"/>
        <sz val="9"/>
        <rFont val="Times New Roman"/>
        <family val="1"/>
      </rPr>
      <t xml:space="preserve">Porella rivularis </t>
    </r>
    <r>
      <rPr>
        <sz val="9"/>
        <rFont val="Times New Roman"/>
        <family val="1"/>
      </rPr>
      <t xml:space="preserve">Nees</t>
    </r>
  </si>
  <si>
    <r>
      <rPr>
        <i val="true"/>
        <sz val="9"/>
        <rFont val="Times New Roman"/>
        <family val="1"/>
      </rPr>
      <t xml:space="preserve">Porella cordaeana var. simplicior </t>
    </r>
    <r>
      <rPr>
        <sz val="9"/>
        <rFont val="Times New Roman"/>
        <family val="1"/>
      </rPr>
      <t xml:space="preserve">(Zett.) Lindb.</t>
    </r>
  </si>
  <si>
    <r>
      <rPr>
        <i val="true"/>
        <sz val="9"/>
        <rFont val="Times New Roman"/>
        <family val="1"/>
      </rPr>
      <t xml:space="preserve">Madotheca cordaeana </t>
    </r>
    <r>
      <rPr>
        <sz val="9"/>
        <rFont val="Times New Roman"/>
        <family val="1"/>
      </rPr>
      <t xml:space="preserve">(Huebener) Dumort.</t>
    </r>
  </si>
  <si>
    <r>
      <rPr>
        <i val="true"/>
        <sz val="9"/>
        <rFont val="Times New Roman"/>
        <family val="1"/>
      </rPr>
      <t xml:space="preserve">Madotheca rivularis </t>
    </r>
    <r>
      <rPr>
        <sz val="9"/>
        <rFont val="Times New Roman"/>
        <family val="1"/>
      </rPr>
      <t xml:space="preserve">Nees</t>
    </r>
  </si>
  <si>
    <r>
      <rPr>
        <i val="true"/>
        <sz val="9"/>
        <rFont val="Times New Roman"/>
        <family val="1"/>
      </rPr>
      <t xml:space="preserve">Jungermannia cordaeana </t>
    </r>
    <r>
      <rPr>
        <sz val="9"/>
        <rFont val="Times New Roman"/>
        <family val="1"/>
      </rPr>
      <t xml:space="preserve">Huebener</t>
    </r>
  </si>
  <si>
    <t xml:space="preserve">PORPIN</t>
  </si>
  <si>
    <t xml:space="preserve">Porella pinnata</t>
  </si>
  <si>
    <t xml:space="preserve">L.     </t>
  </si>
  <si>
    <r>
      <rPr>
        <i val="true"/>
        <sz val="9"/>
        <rFont val="Times New Roman"/>
        <family val="1"/>
      </rPr>
      <t xml:space="preserve">Madotheca porella </t>
    </r>
    <r>
      <rPr>
        <sz val="9"/>
        <rFont val="Times New Roman"/>
        <family val="1"/>
      </rPr>
      <t xml:space="preserve">(Dicks.) Nees</t>
    </r>
  </si>
  <si>
    <r>
      <rPr>
        <i val="true"/>
        <sz val="9"/>
        <rFont val="Times New Roman"/>
        <family val="1"/>
      </rPr>
      <t xml:space="preserve">Jungermannia porella </t>
    </r>
    <r>
      <rPr>
        <sz val="9"/>
        <rFont val="Times New Roman"/>
        <family val="1"/>
      </rPr>
      <t xml:space="preserve">Dicks.</t>
    </r>
  </si>
  <si>
    <t xml:space="preserve">PORSPX</t>
  </si>
  <si>
    <t xml:space="preserve">Porella sp.</t>
  </si>
  <si>
    <t xml:space="preserve">PREQUA</t>
  </si>
  <si>
    <t xml:space="preserve">Preissia quadrata</t>
  </si>
  <si>
    <t xml:space="preserve">(Scop.) Nees     </t>
  </si>
  <si>
    <r>
      <rPr>
        <i val="true"/>
        <sz val="9"/>
        <rFont val="Times New Roman"/>
        <family val="1"/>
      </rPr>
      <t xml:space="preserve">Preissia commutata</t>
    </r>
    <r>
      <rPr>
        <sz val="9"/>
        <rFont val="Times New Roman"/>
        <family val="1"/>
      </rPr>
      <t xml:space="preserve"> Nees</t>
    </r>
  </si>
  <si>
    <r>
      <rPr>
        <i val="true"/>
        <sz val="9"/>
        <rFont val="Times New Roman"/>
        <family val="1"/>
      </rPr>
      <t xml:space="preserve">Preissia hemisphaerica </t>
    </r>
    <r>
      <rPr>
        <sz val="9"/>
        <rFont val="Times New Roman"/>
        <family val="1"/>
      </rPr>
      <t xml:space="preserve">Cogn.</t>
    </r>
  </si>
  <si>
    <r>
      <rPr>
        <i val="true"/>
        <sz val="9"/>
        <rFont val="Times New Roman"/>
        <family val="1"/>
      </rPr>
      <t xml:space="preserve">Marchantia quadrata </t>
    </r>
    <r>
      <rPr>
        <sz val="9"/>
        <rFont val="Times New Roman"/>
        <family val="1"/>
      </rPr>
      <t xml:space="preserve">Scop.</t>
    </r>
  </si>
  <si>
    <r>
      <rPr>
        <i val="true"/>
        <sz val="9"/>
        <rFont val="Times New Roman"/>
        <family val="1"/>
      </rPr>
      <t xml:space="preserve">Conocephalum hemisphaericum </t>
    </r>
    <r>
      <rPr>
        <sz val="9"/>
        <rFont val="Times New Roman"/>
        <family val="1"/>
      </rPr>
      <t xml:space="preserve">Dumort.</t>
    </r>
  </si>
  <si>
    <r>
      <rPr>
        <i val="true"/>
        <sz val="9"/>
        <rFont val="Times New Roman"/>
        <family val="1"/>
      </rPr>
      <t xml:space="preserve">Cyathophora commutata </t>
    </r>
    <r>
      <rPr>
        <sz val="9"/>
        <rFont val="Times New Roman"/>
        <family val="1"/>
      </rPr>
      <t xml:space="preserve">Trevis.</t>
    </r>
  </si>
  <si>
    <t xml:space="preserve">RICCHA</t>
  </si>
  <si>
    <t xml:space="preserve">Riccardia chamedryfolia</t>
  </si>
  <si>
    <t xml:space="preserve">(With.) Grolle</t>
  </si>
  <si>
    <r>
      <rPr>
        <i val="true"/>
        <sz val="9"/>
        <rFont val="Times New Roman"/>
        <family val="1"/>
      </rPr>
      <t xml:space="preserve">Riccardia sinuata</t>
    </r>
    <r>
      <rPr>
        <sz val="9"/>
        <rFont val="Times New Roman"/>
        <family val="1"/>
      </rPr>
      <t xml:space="preserve"> (Hook.) Trevis</t>
    </r>
  </si>
  <si>
    <r>
      <rPr>
        <i val="true"/>
        <sz val="9"/>
        <color rgb="FF000000"/>
        <rFont val="Times New Roman"/>
        <family val="1"/>
      </rPr>
      <t xml:space="preserve">Aneura pinnatifida </t>
    </r>
    <r>
      <rPr>
        <sz val="9"/>
        <color rgb="FF000000"/>
        <rFont val="Times New Roman"/>
        <family val="1"/>
      </rPr>
      <t xml:space="preserve">Dumort.</t>
    </r>
  </si>
  <si>
    <r>
      <rPr>
        <i val="true"/>
        <sz val="9"/>
        <rFont val="Times New Roman"/>
        <family val="1"/>
      </rPr>
      <t xml:space="preserve">Jungermannia sinuata </t>
    </r>
    <r>
      <rPr>
        <sz val="9"/>
        <rFont val="Times New Roman"/>
        <family val="1"/>
      </rPr>
      <t xml:space="preserve">Dicks.</t>
    </r>
  </si>
  <si>
    <r>
      <rPr>
        <i val="true"/>
        <sz val="9"/>
        <rFont val="Times New Roman"/>
        <family val="1"/>
      </rPr>
      <t xml:space="preserve">Jungermannia chamaedryfolia</t>
    </r>
    <r>
      <rPr>
        <sz val="9"/>
        <rFont val="Times New Roman"/>
        <family val="1"/>
      </rPr>
      <t xml:space="preserve"> With.</t>
    </r>
  </si>
  <si>
    <t xml:space="preserve">RICMUL</t>
  </si>
  <si>
    <t xml:space="preserve">Riccardia multifida</t>
  </si>
  <si>
    <t xml:space="preserve">(L.) Gray    </t>
  </si>
  <si>
    <r>
      <rPr>
        <i val="true"/>
        <sz val="9"/>
        <rFont val="Times New Roman"/>
        <family val="1"/>
      </rPr>
      <t xml:space="preserve">Aneura multifida </t>
    </r>
    <r>
      <rPr>
        <sz val="9"/>
        <rFont val="Times New Roman"/>
        <family val="1"/>
      </rPr>
      <t xml:space="preserve">(L.) Dumort.</t>
    </r>
  </si>
  <si>
    <r>
      <rPr>
        <i val="true"/>
        <sz val="9"/>
        <rFont val="Times New Roman"/>
        <family val="1"/>
      </rPr>
      <t xml:space="preserve">Jungermannia multifida</t>
    </r>
    <r>
      <rPr>
        <sz val="9"/>
        <rFont val="Times New Roman"/>
        <family val="1"/>
      </rPr>
      <t xml:space="preserve"> L.</t>
    </r>
  </si>
  <si>
    <r>
      <rPr>
        <i val="true"/>
        <sz val="9"/>
        <rFont val="Times New Roman"/>
        <family val="1"/>
      </rPr>
      <t xml:space="preserve">Roemeria multifida </t>
    </r>
    <r>
      <rPr>
        <sz val="9"/>
        <rFont val="Times New Roman"/>
        <family val="1"/>
      </rPr>
      <t xml:space="preserve">(L.) Raddi</t>
    </r>
  </si>
  <si>
    <t xml:space="preserve">RICSPX</t>
  </si>
  <si>
    <t xml:space="preserve">Riccardia sp.</t>
  </si>
  <si>
    <t xml:space="preserve">RIIFLU</t>
  </si>
  <si>
    <t xml:space="preserve">Riccia fluitans</t>
  </si>
  <si>
    <r>
      <rPr>
        <i val="true"/>
        <sz val="9"/>
        <rFont val="Times New Roman"/>
        <family val="1"/>
      </rPr>
      <t xml:space="preserve">Ricciella fluitans </t>
    </r>
    <r>
      <rPr>
        <sz val="9"/>
        <rFont val="Times New Roman"/>
        <family val="1"/>
      </rPr>
      <t xml:space="preserve">(L.) A. Braun</t>
    </r>
  </si>
  <si>
    <r>
      <rPr>
        <i val="true"/>
        <sz val="9"/>
        <rFont val="Times New Roman"/>
        <family val="1"/>
      </rPr>
      <t xml:space="preserve">Riciella centrifuga </t>
    </r>
    <r>
      <rPr>
        <sz val="9"/>
        <rFont val="Times New Roman"/>
        <family val="1"/>
      </rPr>
      <t xml:space="preserve">Arnell</t>
    </r>
  </si>
  <si>
    <t xml:space="preserve">RIIHUE</t>
  </si>
  <si>
    <t xml:space="preserve">Riccia huebeneriana</t>
  </si>
  <si>
    <t xml:space="preserve">Lindenb.      </t>
  </si>
  <si>
    <r>
      <rPr>
        <i val="true"/>
        <sz val="9"/>
        <rFont val="Times New Roman"/>
        <family val="1"/>
      </rPr>
      <t xml:space="preserve">Ricciella huebeneriana </t>
    </r>
    <r>
      <rPr>
        <sz val="9"/>
        <rFont val="Times New Roman"/>
        <family val="1"/>
      </rPr>
      <t xml:space="preserve">(Lindenb.) Dumort.</t>
    </r>
  </si>
  <si>
    <r>
      <rPr>
        <i val="true"/>
        <sz val="9"/>
        <rFont val="Times New Roman"/>
        <family val="1"/>
      </rPr>
      <t xml:space="preserve">Ricciella pseudofrostii </t>
    </r>
    <r>
      <rPr>
        <sz val="9"/>
        <rFont val="Times New Roman"/>
        <family val="1"/>
      </rPr>
      <t xml:space="preserve">Schiffn. ex Müll. Frib.</t>
    </r>
  </si>
  <si>
    <t xml:space="preserve">RIIRHE</t>
  </si>
  <si>
    <t xml:space="preserve">Riccia rhenana</t>
  </si>
  <si>
    <t xml:space="preserve">Lorb.     </t>
  </si>
  <si>
    <t xml:space="preserve">RIISPX</t>
  </si>
  <si>
    <t xml:space="preserve">Riccia sp.</t>
  </si>
  <si>
    <t xml:space="preserve">RIONAT</t>
  </si>
  <si>
    <t xml:space="preserve">Ricciocarpos natans</t>
  </si>
  <si>
    <r>
      <rPr>
        <i val="true"/>
        <sz val="9"/>
        <rFont val="Times New Roman"/>
        <family val="1"/>
      </rPr>
      <t xml:space="preserve">Riccia natans</t>
    </r>
    <r>
      <rPr>
        <sz val="9"/>
        <rFont val="Times New Roman"/>
        <family val="1"/>
      </rPr>
      <t xml:space="preserve"> L.</t>
    </r>
  </si>
  <si>
    <r>
      <rPr>
        <i val="true"/>
        <sz val="9"/>
        <rFont val="Times New Roman"/>
        <family val="1"/>
      </rPr>
      <t xml:space="preserve">Riccia capillata </t>
    </r>
    <r>
      <rPr>
        <sz val="9"/>
        <rFont val="Times New Roman"/>
        <family val="1"/>
      </rPr>
      <t xml:space="preserve">Schmidel</t>
    </r>
  </si>
  <si>
    <r>
      <rPr>
        <i val="true"/>
        <sz val="9"/>
        <rFont val="Times New Roman"/>
        <family val="1"/>
      </rPr>
      <t xml:space="preserve">Riccia velutina </t>
    </r>
    <r>
      <rPr>
        <sz val="9"/>
        <rFont val="Times New Roman"/>
        <family val="1"/>
      </rPr>
      <t xml:space="preserve">Wilson</t>
    </r>
  </si>
  <si>
    <r>
      <rPr>
        <i val="true"/>
        <sz val="9"/>
        <rFont val="Times New Roman"/>
        <family val="1"/>
      </rPr>
      <t xml:space="preserve">Ricciocarpos velutinus </t>
    </r>
    <r>
      <rPr>
        <sz val="9"/>
        <rFont val="Times New Roman"/>
        <family val="1"/>
      </rPr>
      <t xml:space="preserve">(Wilson) Steph.</t>
    </r>
  </si>
  <si>
    <t xml:space="preserve">SAOVIT</t>
  </si>
  <si>
    <t xml:space="preserve">Saccogyna viticulosa</t>
  </si>
  <si>
    <r>
      <rPr>
        <i val="true"/>
        <sz val="9"/>
        <rFont val="Times New Roman"/>
        <family val="1"/>
      </rPr>
      <t xml:space="preserve">Jungermannia viticulosa </t>
    </r>
    <r>
      <rPr>
        <sz val="9"/>
        <rFont val="Times New Roman"/>
        <family val="1"/>
      </rPr>
      <t xml:space="preserve">L.</t>
    </r>
  </si>
  <si>
    <t xml:space="preserve">SCANEM</t>
  </si>
  <si>
    <t xml:space="preserve">Scapania nemorea</t>
  </si>
  <si>
    <t xml:space="preserve">(L.) Grolle     </t>
  </si>
  <si>
    <r>
      <rPr>
        <i val="true"/>
        <sz val="9"/>
        <rFont val="Times New Roman"/>
        <family val="1"/>
      </rPr>
      <t xml:space="preserve">Scapania nemorosa </t>
    </r>
    <r>
      <rPr>
        <sz val="9"/>
        <rFont val="Times New Roman"/>
        <family val="1"/>
      </rPr>
      <t xml:space="preserve">(L.) Dumort.</t>
    </r>
  </si>
  <si>
    <r>
      <rPr>
        <i val="true"/>
        <sz val="9"/>
        <rFont val="Times New Roman"/>
        <family val="1"/>
      </rPr>
      <t xml:space="preserve">Scapania joergensenii </t>
    </r>
    <r>
      <rPr>
        <sz val="9"/>
        <rFont val="Times New Roman"/>
        <family val="1"/>
      </rPr>
      <t xml:space="preserve">Schiffn.</t>
    </r>
  </si>
  <si>
    <r>
      <rPr>
        <i val="true"/>
        <sz val="9"/>
        <rFont val="Times New Roman"/>
        <family val="1"/>
      </rPr>
      <t xml:space="preserve">Jungermannia nemorea</t>
    </r>
    <r>
      <rPr>
        <sz val="9"/>
        <rFont val="Times New Roman"/>
        <family val="1"/>
      </rPr>
      <t xml:space="preserve"> L.</t>
    </r>
  </si>
  <si>
    <r>
      <rPr>
        <i val="true"/>
        <sz val="9"/>
        <rFont val="Times New Roman"/>
        <family val="1"/>
      </rPr>
      <t xml:space="preserve">Martinella nemorosa</t>
    </r>
    <r>
      <rPr>
        <sz val="9"/>
        <rFont val="Times New Roman"/>
        <family val="1"/>
      </rPr>
      <t xml:space="preserve"> (Dumort.) Lindb.</t>
    </r>
  </si>
  <si>
    <t xml:space="preserve">SCAPAI</t>
  </si>
  <si>
    <t xml:space="preserve">Scapania paludicola</t>
  </si>
  <si>
    <t xml:space="preserve">Loeske &amp; Müll. Frib.   </t>
  </si>
  <si>
    <r>
      <rPr>
        <i val="true"/>
        <sz val="9"/>
        <rFont val="Times New Roman"/>
        <family val="1"/>
      </rPr>
      <t xml:space="preserve">Scapania rotundata</t>
    </r>
    <r>
      <rPr>
        <sz val="9"/>
        <rFont val="Times New Roman"/>
        <family val="1"/>
      </rPr>
      <t xml:space="preserve"> Warnst.</t>
    </r>
  </si>
  <si>
    <r>
      <rPr>
        <i val="true"/>
        <sz val="9"/>
        <rFont val="Times New Roman"/>
        <family val="1"/>
      </rPr>
      <t xml:space="preserve">Martinellia paludicola </t>
    </r>
    <r>
      <rPr>
        <sz val="9"/>
        <rFont val="Times New Roman"/>
        <family val="1"/>
      </rPr>
      <t xml:space="preserve">(Loeske &amp;  Müll. Frib.) C.E.O. Jensen</t>
    </r>
  </si>
  <si>
    <t xml:space="preserve">SCAPAL</t>
  </si>
  <si>
    <t xml:space="preserve">Scapania paludosa</t>
  </si>
  <si>
    <t xml:space="preserve">(Müll. Frib.) Müll. Frib.</t>
  </si>
  <si>
    <r>
      <rPr>
        <i val="true"/>
        <sz val="9"/>
        <rFont val="Times New Roman"/>
        <family val="1"/>
      </rPr>
      <t xml:space="preserve">Scapania undulata var. paludosa </t>
    </r>
    <r>
      <rPr>
        <sz val="9"/>
        <rFont val="Times New Roman"/>
        <family val="1"/>
      </rPr>
      <t xml:space="preserve">Müll. Frib.</t>
    </r>
  </si>
  <si>
    <r>
      <rPr>
        <i val="true"/>
        <sz val="9"/>
        <rFont val="Times New Roman"/>
        <family val="1"/>
      </rPr>
      <t xml:space="preserve">Martinellia paludosa </t>
    </r>
    <r>
      <rPr>
        <sz val="9"/>
        <rFont val="Times New Roman"/>
        <family val="1"/>
      </rPr>
      <t xml:space="preserve">(Müll. Frib.) Arnell &amp; C.E.O. Jensen</t>
    </r>
  </si>
  <si>
    <t xml:space="preserve">SCASPX</t>
  </si>
  <si>
    <t xml:space="preserve">Scapania sp.</t>
  </si>
  <si>
    <t xml:space="preserve">(Dumort.) Dumort.</t>
  </si>
  <si>
    <t xml:space="preserve">SCAULI</t>
  </si>
  <si>
    <t xml:space="preserve">Scapania uliginosa</t>
  </si>
  <si>
    <t xml:space="preserve">(Sw. ex Lindenb.) Dumort.</t>
  </si>
  <si>
    <r>
      <rPr>
        <i val="true"/>
        <sz val="9"/>
        <rFont val="Times New Roman"/>
        <family val="1"/>
      </rPr>
      <t xml:space="preserve">Scapania obliqua</t>
    </r>
    <r>
      <rPr>
        <sz val="9"/>
        <rFont val="Times New Roman"/>
        <family val="1"/>
      </rPr>
      <t xml:space="preserve"> (Arnell) Schiffn.</t>
    </r>
  </si>
  <si>
    <r>
      <rPr>
        <i val="true"/>
        <sz val="9"/>
        <rFont val="Times New Roman"/>
        <family val="1"/>
      </rPr>
      <t xml:space="preserve">Martinellia obliqua </t>
    </r>
    <r>
      <rPr>
        <sz val="9"/>
        <rFont val="Times New Roman"/>
        <family val="1"/>
      </rPr>
      <t xml:space="preserve">Arnell</t>
    </r>
  </si>
  <si>
    <r>
      <rPr>
        <i val="true"/>
        <sz val="9"/>
        <rFont val="Times New Roman"/>
        <family val="1"/>
      </rPr>
      <t xml:space="preserve">Martinellia uliginosa </t>
    </r>
    <r>
      <rPr>
        <sz val="9"/>
        <rFont val="Times New Roman"/>
        <family val="1"/>
      </rPr>
      <t xml:space="preserve">(Sw. ex Lindenb.) Lindb.</t>
    </r>
  </si>
  <si>
    <r>
      <rPr>
        <i val="true"/>
        <sz val="9"/>
        <rFont val="Times New Roman"/>
        <family val="1"/>
      </rPr>
      <t xml:space="preserve">Jungermannia uliginosa </t>
    </r>
    <r>
      <rPr>
        <sz val="9"/>
        <rFont val="Times New Roman"/>
        <family val="1"/>
      </rPr>
      <t xml:space="preserve">Sw. ex Lindenb.</t>
    </r>
  </si>
  <si>
    <t xml:space="preserve">SCAUND</t>
  </si>
  <si>
    <t xml:space="preserve">Scapania undulata</t>
  </si>
  <si>
    <r>
      <rPr>
        <i val="true"/>
        <sz val="9"/>
        <rFont val="Times New Roman"/>
        <family val="1"/>
      </rPr>
      <t xml:space="preserve">Scapania dentata </t>
    </r>
    <r>
      <rPr>
        <sz val="9"/>
        <rFont val="Times New Roman"/>
        <family val="1"/>
      </rPr>
      <t xml:space="preserve">(Dumort.) Dumort.</t>
    </r>
  </si>
  <si>
    <r>
      <rPr>
        <i val="true"/>
        <sz val="9"/>
        <rFont val="Times New Roman"/>
        <family val="1"/>
      </rPr>
      <t xml:space="preserve">Scapania intermedia</t>
    </r>
    <r>
      <rPr>
        <sz val="9"/>
        <rFont val="Times New Roman"/>
        <family val="1"/>
      </rPr>
      <t xml:space="preserve"> (Husn.) Pearson</t>
    </r>
  </si>
  <si>
    <r>
      <rPr>
        <i val="true"/>
        <sz val="9"/>
        <rFont val="Times New Roman"/>
        <family val="1"/>
      </rPr>
      <t xml:space="preserve">Scapania oakesii </t>
    </r>
    <r>
      <rPr>
        <sz val="9"/>
        <rFont val="Times New Roman"/>
        <family val="1"/>
      </rPr>
      <t xml:space="preserve">Austin</t>
    </r>
  </si>
  <si>
    <r>
      <rPr>
        <i val="true"/>
        <sz val="9"/>
        <rFont val="Times New Roman"/>
        <family val="1"/>
      </rPr>
      <t xml:space="preserve">Scapania resupinata </t>
    </r>
    <r>
      <rPr>
        <sz val="9"/>
        <rFont val="Times New Roman"/>
        <family val="1"/>
      </rPr>
      <t xml:space="preserve">(L.) Dumort.</t>
    </r>
  </si>
  <si>
    <r>
      <rPr>
        <i val="true"/>
        <sz val="9"/>
        <rFont val="Times New Roman"/>
        <family val="1"/>
      </rPr>
      <t xml:space="preserve">Martinellia undulata </t>
    </r>
    <r>
      <rPr>
        <sz val="9"/>
        <rFont val="Times New Roman"/>
        <family val="1"/>
      </rPr>
      <t xml:space="preserve">(L.) Gray</t>
    </r>
  </si>
  <si>
    <r>
      <rPr>
        <i val="true"/>
        <sz val="9"/>
        <rFont val="Times New Roman"/>
        <family val="1"/>
      </rPr>
      <t xml:space="preserve">Jungermannia undulata</t>
    </r>
    <r>
      <rPr>
        <sz val="9"/>
        <rFont val="Times New Roman"/>
        <family val="1"/>
      </rPr>
      <t xml:space="preserve"> L.</t>
    </r>
  </si>
  <si>
    <t xml:space="preserve">TRCTOM</t>
  </si>
  <si>
    <t xml:space="preserve">Trichocolea tomentella</t>
  </si>
  <si>
    <t xml:space="preserve">(Ehrh.) Dumort.     </t>
  </si>
  <si>
    <r>
      <rPr>
        <i val="true"/>
        <sz val="9"/>
        <rFont val="Times New Roman"/>
        <family val="1"/>
      </rPr>
      <t xml:space="preserve">Jungermannia tomentella</t>
    </r>
    <r>
      <rPr>
        <sz val="9"/>
        <rFont val="Times New Roman"/>
        <family val="1"/>
      </rPr>
      <t xml:space="preserve"> Ehrh.</t>
    </r>
  </si>
  <si>
    <t xml:space="preserve">- Mousses</t>
  </si>
  <si>
    <t xml:space="preserve">AMBFLU</t>
  </si>
  <si>
    <t xml:space="preserve">Amblystegium fluviatile</t>
  </si>
  <si>
    <t xml:space="preserve">(Hedw.) B., S. &amp; G.</t>
  </si>
  <si>
    <r>
      <rPr>
        <i val="true"/>
        <sz val="9"/>
        <rFont val="Times New Roman"/>
        <family val="1"/>
      </rPr>
      <t xml:space="preserve">Hygroamblystegium fluviatile </t>
    </r>
    <r>
      <rPr>
        <sz val="9"/>
        <rFont val="Times New Roman"/>
        <family val="1"/>
      </rPr>
      <t xml:space="preserve">(Hedw.) Loeske</t>
    </r>
  </si>
  <si>
    <r>
      <rPr>
        <i val="true"/>
        <sz val="9"/>
        <rFont val="Times New Roman"/>
        <family val="1"/>
      </rPr>
      <t xml:space="preserve">Hygroamblystegium noterophilum </t>
    </r>
    <r>
      <rPr>
        <sz val="9"/>
        <rFont val="Times New Roman"/>
        <family val="1"/>
      </rPr>
      <t xml:space="preserve">(Sull. &amp; Lesq.) Warnst.</t>
    </r>
  </si>
  <si>
    <t xml:space="preserve">BRm</t>
  </si>
  <si>
    <t xml:space="preserve">AMBRIP</t>
  </si>
  <si>
    <t xml:space="preserve">Amblystegium riparium</t>
  </si>
  <si>
    <r>
      <rPr>
        <i val="true"/>
        <sz val="9"/>
        <rFont val="Times New Roman"/>
        <family val="1"/>
      </rPr>
      <t xml:space="preserve">Leptodictyum riparium </t>
    </r>
    <r>
      <rPr>
        <sz val="9"/>
        <rFont val="Times New Roman"/>
        <family val="1"/>
      </rPr>
      <t xml:space="preserve">(Hedw.) Warnst.</t>
    </r>
  </si>
  <si>
    <r>
      <rPr>
        <i val="true"/>
        <sz val="9"/>
        <rFont val="Times New Roman"/>
        <family val="1"/>
      </rPr>
      <t xml:space="preserve">Amblystegium leptophyllum</t>
    </r>
    <r>
      <rPr>
        <sz val="9"/>
        <rFont val="Times New Roman"/>
        <family val="1"/>
      </rPr>
      <t xml:space="preserve"> Schimp.</t>
    </r>
  </si>
  <si>
    <r>
      <rPr>
        <i val="true"/>
        <sz val="9"/>
        <rFont val="Times New Roman"/>
        <family val="1"/>
      </rPr>
      <t xml:space="preserve">Amblystegium maderense </t>
    </r>
    <r>
      <rPr>
        <sz val="9"/>
        <rFont val="Times New Roman"/>
        <family val="1"/>
      </rPr>
      <t xml:space="preserve">(Mitt.) Jaeg.</t>
    </r>
  </si>
  <si>
    <t xml:space="preserve">AMBSPX</t>
  </si>
  <si>
    <t xml:space="preserve">Amblystegium sp.</t>
  </si>
  <si>
    <t xml:space="preserve">B., S. &amp; G.</t>
  </si>
  <si>
    <t xml:space="preserve">AMBTEN</t>
  </si>
  <si>
    <t xml:space="preserve">Amblystegium tenax</t>
  </si>
  <si>
    <t xml:space="preserve">(Hedw.) C. Jens.</t>
  </si>
  <si>
    <r>
      <rPr>
        <i val="true"/>
        <sz val="9"/>
        <rFont val="Times New Roman"/>
        <family val="1"/>
      </rPr>
      <t xml:space="preserve">Hygroamblystegium tenax</t>
    </r>
    <r>
      <rPr>
        <sz val="9"/>
        <rFont val="Times New Roman"/>
        <family val="1"/>
      </rPr>
      <t xml:space="preserve"> (Hedw.) Jenn.</t>
    </r>
  </si>
  <si>
    <r>
      <rPr>
        <i val="true"/>
        <sz val="9"/>
        <rFont val="Times New Roman"/>
        <family val="1"/>
      </rPr>
      <t xml:space="preserve">Hygroamblystegium irrigum </t>
    </r>
    <r>
      <rPr>
        <sz val="9"/>
        <rFont val="Times New Roman"/>
        <family val="1"/>
      </rPr>
      <t xml:space="preserve">(Hook. &amp; Wils.) Loeske</t>
    </r>
  </si>
  <si>
    <t xml:space="preserve">ATRUND</t>
  </si>
  <si>
    <t xml:space="preserve">Atrichum undulatum</t>
  </si>
  <si>
    <t xml:space="preserve">(Hedw.) P. Beauv.   </t>
  </si>
  <si>
    <r>
      <rPr>
        <i val="true"/>
        <sz val="9"/>
        <rFont val="Times New Roman"/>
        <family val="1"/>
      </rPr>
      <t xml:space="preserve">Atrichum haussknechtii </t>
    </r>
    <r>
      <rPr>
        <sz val="9"/>
        <rFont val="Times New Roman"/>
        <family val="1"/>
      </rPr>
      <t xml:space="preserve">Jur. &amp; Milde</t>
    </r>
  </si>
  <si>
    <t xml:space="preserve">AULPAL</t>
  </si>
  <si>
    <t xml:space="preserve">Aulacomnium palustre</t>
  </si>
  <si>
    <t xml:space="preserve">(Hedw.) Schwaegr.     </t>
  </si>
  <si>
    <t xml:space="preserve">BLIACU</t>
  </si>
  <si>
    <t xml:space="preserve">Blindia acuta</t>
  </si>
  <si>
    <t xml:space="preserve">(Hedw.) B., S. &amp; G.        </t>
  </si>
  <si>
    <t xml:space="preserve">BRAPLU</t>
  </si>
  <si>
    <t xml:space="preserve">Brachythecium plumosum</t>
  </si>
  <si>
    <t xml:space="preserve">BRARIV</t>
  </si>
  <si>
    <t xml:space="preserve">Brachythecium rivulare</t>
  </si>
  <si>
    <t xml:space="preserve">BRARUT</t>
  </si>
  <si>
    <t xml:space="preserve">Brachythecium rutabulum</t>
  </si>
  <si>
    <r>
      <rPr>
        <i val="true"/>
        <sz val="9"/>
        <rFont val="Times New Roman"/>
        <family val="1"/>
      </rPr>
      <t xml:space="preserve">Bryum serrulatum </t>
    </r>
    <r>
      <rPr>
        <sz val="9"/>
        <rFont val="Times New Roman"/>
        <family val="1"/>
      </rPr>
      <t xml:space="preserve">Lag.</t>
    </r>
  </si>
  <si>
    <r>
      <rPr>
        <i val="true"/>
        <sz val="9"/>
        <rFont val="Times New Roman"/>
        <family val="1"/>
      </rPr>
      <t xml:space="preserve">Bryum starkei var. explanatum </t>
    </r>
    <r>
      <rPr>
        <sz val="9"/>
        <rFont val="Times New Roman"/>
        <family val="1"/>
      </rPr>
      <t xml:space="preserve">(Brid.) Mönk.</t>
    </r>
  </si>
  <si>
    <t xml:space="preserve">BRASPX</t>
  </si>
  <si>
    <t xml:space="preserve">Brachythecium sp.</t>
  </si>
  <si>
    <t xml:space="preserve">BRYPAL</t>
  </si>
  <si>
    <t xml:space="preserve">Bryum pallens</t>
  </si>
  <si>
    <t xml:space="preserve">Sw.      </t>
  </si>
  <si>
    <r>
      <rPr>
        <i val="true"/>
        <sz val="9"/>
        <rFont val="Times New Roman"/>
        <family val="1"/>
      </rPr>
      <t xml:space="preserve">Bryum lundstroemii </t>
    </r>
    <r>
      <rPr>
        <sz val="9"/>
        <rFont val="Times New Roman"/>
        <family val="1"/>
      </rPr>
      <t xml:space="preserve">H. Arn.</t>
    </r>
  </si>
  <si>
    <t xml:space="preserve">BRYPAS</t>
  </si>
  <si>
    <t xml:space="preserve">Bryum pallescens</t>
  </si>
  <si>
    <t xml:space="preserve">Schleich. ex Schwaegr. </t>
  </si>
  <si>
    <r>
      <rPr>
        <i val="true"/>
        <sz val="9"/>
        <rFont val="Times New Roman"/>
        <family val="1"/>
      </rPr>
      <t xml:space="preserve">Bryum alandicum </t>
    </r>
    <r>
      <rPr>
        <sz val="9"/>
        <rFont val="Times New Roman"/>
        <family val="1"/>
      </rPr>
      <t xml:space="preserve">Bomanss.</t>
    </r>
  </si>
  <si>
    <r>
      <rPr>
        <i val="true"/>
        <sz val="9"/>
        <rFont val="Times New Roman"/>
        <family val="1"/>
      </rPr>
      <t xml:space="preserve">Bryum baenitzii </t>
    </r>
    <r>
      <rPr>
        <sz val="9"/>
        <rFont val="Times New Roman"/>
        <family val="1"/>
      </rPr>
      <t xml:space="preserve">C. Müll.</t>
    </r>
  </si>
  <si>
    <r>
      <rPr>
        <i val="true"/>
        <sz val="9"/>
        <rFont val="Times New Roman"/>
        <family val="1"/>
      </rPr>
      <t xml:space="preserve">Bryum bulbifolium </t>
    </r>
    <r>
      <rPr>
        <sz val="9"/>
        <rFont val="Times New Roman"/>
        <family val="1"/>
      </rPr>
      <t xml:space="preserve">Lindb.</t>
    </r>
  </si>
  <si>
    <r>
      <rPr>
        <i val="true"/>
        <sz val="9"/>
        <rFont val="Times New Roman"/>
        <family val="1"/>
      </rPr>
      <t xml:space="preserve">Bryum calcicola </t>
    </r>
    <r>
      <rPr>
        <sz val="9"/>
        <rFont val="Times New Roman"/>
        <family val="1"/>
      </rPr>
      <t xml:space="preserve">H. Arn.</t>
    </r>
  </si>
  <si>
    <r>
      <rPr>
        <i val="true"/>
        <sz val="9"/>
        <rFont val="Times New Roman"/>
        <family val="1"/>
      </rPr>
      <t xml:space="preserve">Bryum cirrhatum </t>
    </r>
    <r>
      <rPr>
        <sz val="9"/>
        <rFont val="Times New Roman"/>
        <family val="1"/>
      </rPr>
      <t xml:space="preserve">Hoppe &amp; Hornsch.</t>
    </r>
  </si>
  <si>
    <r>
      <rPr>
        <i val="true"/>
        <sz val="9"/>
        <color rgb="FF000000"/>
        <rFont val="Times New Roman"/>
        <family val="1"/>
      </rPr>
      <t xml:space="preserve">Bryum clathratum </t>
    </r>
    <r>
      <rPr>
        <sz val="9"/>
        <color rgb="FF000000"/>
        <rFont val="Times New Roman"/>
        <family val="1"/>
      </rPr>
      <t xml:space="preserve">Amann</t>
    </r>
  </si>
  <si>
    <t xml:space="preserve">BRYPSE</t>
  </si>
  <si>
    <t xml:space="preserve">Bryum pseudotriquetrum</t>
  </si>
  <si>
    <t xml:space="preserve">(Hedw.) Gaertn., Meyer &amp; Scherb.</t>
  </si>
  <si>
    <r>
      <rPr>
        <i val="true"/>
        <sz val="9"/>
        <rFont val="Times New Roman"/>
        <family val="1"/>
      </rPr>
      <t xml:space="preserve">Bryum bimum </t>
    </r>
    <r>
      <rPr>
        <sz val="9"/>
        <rFont val="Times New Roman"/>
        <family val="1"/>
      </rPr>
      <t xml:space="preserve">(Schreb.) Turn.       </t>
    </r>
  </si>
  <si>
    <r>
      <rPr>
        <i val="true"/>
        <sz val="9"/>
        <rFont val="Times New Roman"/>
        <family val="1"/>
      </rPr>
      <t xml:space="preserve">Bryum ventricosum </t>
    </r>
    <r>
      <rPr>
        <sz val="9"/>
        <rFont val="Times New Roman"/>
        <family val="1"/>
      </rPr>
      <t xml:space="preserve">Relh.</t>
    </r>
  </si>
  <si>
    <t xml:space="preserve">BRYSCH</t>
  </si>
  <si>
    <t xml:space="preserve">Bryum schleicheri</t>
  </si>
  <si>
    <t xml:space="preserve">Lam. &amp; DC.</t>
  </si>
  <si>
    <t xml:space="preserve">BRYSPX</t>
  </si>
  <si>
    <t xml:space="preserve">Bryum sp.</t>
  </si>
  <si>
    <t xml:space="preserve">Hedw.</t>
  </si>
  <si>
    <t xml:space="preserve">BRYWEI</t>
  </si>
  <si>
    <t xml:space="preserve">Bryum weigelii</t>
  </si>
  <si>
    <t xml:space="preserve">Spreng.      </t>
  </si>
  <si>
    <r>
      <rPr>
        <i val="true"/>
        <sz val="9"/>
        <rFont val="Times New Roman"/>
        <family val="1"/>
      </rPr>
      <t xml:space="preserve">Bryum duvalii </t>
    </r>
    <r>
      <rPr>
        <sz val="9"/>
        <rFont val="Times New Roman"/>
        <family val="1"/>
      </rPr>
      <t xml:space="preserve">Voit</t>
    </r>
  </si>
  <si>
    <t xml:space="preserve">CAICOR</t>
  </si>
  <si>
    <t xml:space="preserve">Calliergon cordifolium</t>
  </si>
  <si>
    <t xml:space="preserve">(Hedw.) Kindb.     </t>
  </si>
  <si>
    <r>
      <rPr>
        <i val="true"/>
        <sz val="9"/>
        <rFont val="Times New Roman"/>
        <family val="1"/>
      </rPr>
      <t xml:space="preserve">Acrocladium cordifolium</t>
    </r>
    <r>
      <rPr>
        <sz val="9"/>
        <rFont val="Times New Roman"/>
        <family val="1"/>
      </rPr>
      <t xml:space="preserve"> (Hedw.) P. Rich. &amp; Wallace</t>
    </r>
  </si>
  <si>
    <t xml:space="preserve">CAIGIG</t>
  </si>
  <si>
    <t xml:space="preserve">Calliergon giganteum</t>
  </si>
  <si>
    <t xml:space="preserve">(Schimp.)      </t>
  </si>
  <si>
    <r>
      <rPr>
        <i val="true"/>
        <sz val="9"/>
        <rFont val="Times New Roman"/>
        <family val="1"/>
      </rPr>
      <t xml:space="preserve">Calliergon megalophyllum </t>
    </r>
    <r>
      <rPr>
        <sz val="9"/>
        <rFont val="Times New Roman"/>
        <family val="1"/>
      </rPr>
      <t xml:space="preserve">Mik.</t>
    </r>
  </si>
  <si>
    <r>
      <rPr>
        <i val="true"/>
        <sz val="9"/>
        <rFont val="Times New Roman"/>
        <family val="1"/>
      </rPr>
      <t xml:space="preserve">Calliergon moldavicum </t>
    </r>
    <r>
      <rPr>
        <sz val="9"/>
        <rFont val="Times New Roman"/>
        <family val="1"/>
      </rPr>
      <t xml:space="preserve">(Velen.) Podp.</t>
    </r>
  </si>
  <si>
    <r>
      <rPr>
        <i val="true"/>
        <sz val="9"/>
        <rFont val="Times New Roman"/>
        <family val="1"/>
      </rPr>
      <t xml:space="preserve">Acrocladium giganteum </t>
    </r>
    <r>
      <rPr>
        <sz val="9"/>
        <rFont val="Times New Roman"/>
        <family val="1"/>
      </rPr>
      <t xml:space="preserve">(Schimp.) P. Rich. &amp; Wallace</t>
    </r>
  </si>
  <si>
    <t xml:space="preserve">CAISAR</t>
  </si>
  <si>
    <t xml:space="preserve">Calliergon sarmentosum</t>
  </si>
  <si>
    <t xml:space="preserve">(Wahenl.) Kindb.     </t>
  </si>
  <si>
    <r>
      <rPr>
        <i val="true"/>
        <sz val="9"/>
        <rFont val="Times New Roman"/>
        <family val="1"/>
      </rPr>
      <t xml:space="preserve">Acrocladium sarmentosum</t>
    </r>
    <r>
      <rPr>
        <sz val="9"/>
        <rFont val="Times New Roman"/>
        <family val="1"/>
      </rPr>
      <t xml:space="preserve"> (Wahlenb.) P. Rich. &amp; Wallace</t>
    </r>
  </si>
  <si>
    <r>
      <rPr>
        <i val="true"/>
        <sz val="9"/>
        <rFont val="Times New Roman"/>
        <family val="1"/>
      </rPr>
      <t xml:space="preserve">Sarmentypnum sarmentosum </t>
    </r>
    <r>
      <rPr>
        <sz val="9"/>
        <rFont val="Times New Roman"/>
        <family val="1"/>
      </rPr>
      <t xml:space="preserve">(Wahlenb.) Tuom. &amp; T. Kop.</t>
    </r>
  </si>
  <si>
    <t xml:space="preserve">CAISPX</t>
  </si>
  <si>
    <t xml:space="preserve">Calliergon sp.</t>
  </si>
  <si>
    <t xml:space="preserve">(Sull.) Kindb.</t>
  </si>
  <si>
    <r>
      <rPr>
        <i val="true"/>
        <sz val="9"/>
        <rFont val="Times New Roman"/>
        <family val="1"/>
      </rPr>
      <t xml:space="preserve">Acrocladium sp. </t>
    </r>
    <r>
      <rPr>
        <sz val="9"/>
        <rFont val="Times New Roman"/>
        <family val="1"/>
      </rPr>
      <t xml:space="preserve">auct.</t>
    </r>
  </si>
  <si>
    <r>
      <rPr>
        <i val="true"/>
        <sz val="9"/>
        <rFont val="Times New Roman"/>
        <family val="1"/>
      </rPr>
      <t xml:space="preserve">Sarmentypnum sp. </t>
    </r>
    <r>
      <rPr>
        <sz val="9"/>
        <rFont val="Times New Roman"/>
        <family val="1"/>
      </rPr>
      <t xml:space="preserve">Tuom. &amp; T. Kop.</t>
    </r>
  </si>
  <si>
    <t xml:space="preserve">CAISTR</t>
  </si>
  <si>
    <t xml:space="preserve">Calliergon stramineum</t>
  </si>
  <si>
    <t xml:space="preserve">(Brid.) Kindb.     </t>
  </si>
  <si>
    <r>
      <rPr>
        <i val="true"/>
        <sz val="9"/>
        <rFont val="Times New Roman"/>
        <family val="1"/>
      </rPr>
      <t xml:space="preserve">Acrocladium stramineum </t>
    </r>
    <r>
      <rPr>
        <sz val="9"/>
        <rFont val="Times New Roman"/>
        <family val="1"/>
      </rPr>
      <t xml:space="preserve">(Brid.) P. Rich. &amp; Wallace</t>
    </r>
  </si>
  <si>
    <t xml:space="preserve">CAECUS</t>
  </si>
  <si>
    <t xml:space="preserve">Calliergonella cuspidata</t>
  </si>
  <si>
    <t xml:space="preserve">(Hedw.) Loeske     </t>
  </si>
  <si>
    <r>
      <rPr>
        <i val="true"/>
        <sz val="9"/>
        <color rgb="FF000000"/>
        <rFont val="Times New Roman"/>
        <family val="1"/>
      </rPr>
      <t xml:space="preserve">Calliergon cuspidatum </t>
    </r>
    <r>
      <rPr>
        <sz val="9"/>
        <color rgb="FF000000"/>
        <rFont val="Times New Roman"/>
        <family val="1"/>
      </rPr>
      <t xml:space="preserve">(Hedw.) Kindb.     </t>
    </r>
  </si>
  <si>
    <r>
      <rPr>
        <i val="true"/>
        <sz val="9"/>
        <rFont val="Times New Roman"/>
        <family val="1"/>
      </rPr>
      <t xml:space="preserve">Acrocladium cuspidatum </t>
    </r>
    <r>
      <rPr>
        <sz val="9"/>
        <rFont val="Times New Roman"/>
        <family val="1"/>
      </rPr>
      <t xml:space="preserve">(Hedw.) Lindb.</t>
    </r>
  </si>
  <si>
    <t xml:space="preserve">CINAQU</t>
  </si>
  <si>
    <t xml:space="preserve">Cinclidotus aquaticus</t>
  </si>
  <si>
    <t xml:space="preserve"> (Hedw.) B., S. &amp; G.</t>
  </si>
  <si>
    <t xml:space="preserve">CINDAN</t>
  </si>
  <si>
    <t xml:space="preserve">Cinclidotus danubicus</t>
  </si>
  <si>
    <t xml:space="preserve">Schiffn. &amp; Baumg.</t>
  </si>
  <si>
    <t xml:space="preserve">CINFON</t>
  </si>
  <si>
    <t xml:space="preserve">Cinclidotus fontinaloides</t>
  </si>
  <si>
    <t xml:space="preserve">(Hedw.) P. Beauv.    </t>
  </si>
  <si>
    <r>
      <rPr>
        <i val="true"/>
        <sz val="9"/>
        <rFont val="Times New Roman"/>
        <family val="1"/>
      </rPr>
      <t xml:space="preserve">Cinclidotus minor</t>
    </r>
    <r>
      <rPr>
        <sz val="9"/>
        <rFont val="Times New Roman"/>
        <family val="1"/>
      </rPr>
      <t xml:space="preserve"> Lindb.</t>
    </r>
  </si>
  <si>
    <t xml:space="preserve">CINMUC</t>
  </si>
  <si>
    <t xml:space="preserve">Cinclidotus mucronatus</t>
  </si>
  <si>
    <t xml:space="preserve">(Brid.) Mach.     </t>
  </si>
  <si>
    <r>
      <rPr>
        <i val="true"/>
        <sz val="9"/>
        <rFont val="Times New Roman"/>
        <family val="1"/>
      </rPr>
      <t xml:space="preserve">Dialytrichia mucronata </t>
    </r>
    <r>
      <rPr>
        <sz val="9"/>
        <rFont val="Times New Roman"/>
        <family val="1"/>
      </rPr>
      <t xml:space="preserve">(Brid.) Broth.</t>
    </r>
  </si>
  <si>
    <t xml:space="preserve">CINRIP</t>
  </si>
  <si>
    <t xml:space="preserve">Cinclidotus riparius</t>
  </si>
  <si>
    <t xml:space="preserve">(Brid.) Arnott   </t>
  </si>
  <si>
    <r>
      <rPr>
        <i val="true"/>
        <sz val="9"/>
        <rFont val="Times New Roman"/>
        <family val="1"/>
      </rPr>
      <t xml:space="preserve">Cinclidotus nigricans </t>
    </r>
    <r>
      <rPr>
        <sz val="9"/>
        <rFont val="Times New Roman"/>
        <family val="1"/>
      </rPr>
      <t xml:space="preserve">(Brid.) Wijk &amp; Marg.</t>
    </r>
  </si>
  <si>
    <t xml:space="preserve">CINSPX</t>
  </si>
  <si>
    <t xml:space="preserve">Cinclidotus sp.</t>
  </si>
  <si>
    <t xml:space="preserve">P. Beauv. </t>
  </si>
  <si>
    <t xml:space="preserve">CLIDEN</t>
  </si>
  <si>
    <t xml:space="preserve">Climacium dendroides</t>
  </si>
  <si>
    <t xml:space="preserve">(Hedw.) Web. &amp; Mohr  </t>
  </si>
  <si>
    <r>
      <rPr>
        <i val="true"/>
        <sz val="9"/>
        <rFont val="Times New Roman"/>
        <family val="1"/>
      </rPr>
      <t xml:space="preserve">Calliergon solitarium </t>
    </r>
    <r>
      <rPr>
        <sz val="9"/>
        <rFont val="Times New Roman"/>
        <family val="1"/>
      </rPr>
      <t xml:space="preserve">(Möll.) Broth.</t>
    </r>
  </si>
  <si>
    <t xml:space="preserve">CRACOM</t>
  </si>
  <si>
    <t xml:space="preserve">Cratoneuron commutatum</t>
  </si>
  <si>
    <t xml:space="preserve">(Hedw.) G. Roth   </t>
  </si>
  <si>
    <r>
      <rPr>
        <i val="true"/>
        <sz val="9"/>
        <rFont val="Times New Roman"/>
        <family val="1"/>
      </rPr>
      <t xml:space="preserve">Cratoneuron falcatum </t>
    </r>
    <r>
      <rPr>
        <sz val="9"/>
        <rFont val="Times New Roman"/>
        <family val="1"/>
      </rPr>
      <t xml:space="preserve">(Brid.) G. Roth</t>
    </r>
  </si>
  <si>
    <t xml:space="preserve">CRAFIL</t>
  </si>
  <si>
    <t xml:space="preserve">Cratoneuron filicinum</t>
  </si>
  <si>
    <t xml:space="preserve">(Hedw.) Spruce</t>
  </si>
  <si>
    <r>
      <rPr>
        <i val="true"/>
        <sz val="9"/>
        <rFont val="Times New Roman"/>
        <family val="1"/>
      </rPr>
      <t xml:space="preserve">Amblystegium boreale </t>
    </r>
    <r>
      <rPr>
        <sz val="9"/>
        <rFont val="Times New Roman"/>
        <family val="1"/>
      </rPr>
      <t xml:space="preserve">Dix.</t>
    </r>
  </si>
  <si>
    <r>
      <rPr>
        <i val="true"/>
        <sz val="9"/>
        <rFont val="Times New Roman"/>
        <family val="1"/>
      </rPr>
      <t xml:space="preserve">Cratoneuron articum </t>
    </r>
    <r>
      <rPr>
        <sz val="9"/>
        <rFont val="Times New Roman"/>
        <family val="1"/>
      </rPr>
      <t xml:space="preserve">Steere</t>
    </r>
  </si>
  <si>
    <t xml:space="preserve">CRASPX</t>
  </si>
  <si>
    <t xml:space="preserve">Cratoneuron sp.</t>
  </si>
  <si>
    <t xml:space="preserve">(Sull.) Spruce </t>
  </si>
  <si>
    <t xml:space="preserve">CTEMOL</t>
  </si>
  <si>
    <t xml:space="preserve">Ctenidium molluscum</t>
  </si>
  <si>
    <t xml:space="preserve">(Hedw.) Mitt.     </t>
  </si>
  <si>
    <r>
      <rPr>
        <i val="true"/>
        <sz val="9"/>
        <rFont val="Times New Roman"/>
        <family val="1"/>
      </rPr>
      <t xml:space="preserve">Hypnum balearicum </t>
    </r>
    <r>
      <rPr>
        <sz val="9"/>
        <rFont val="Times New Roman"/>
        <family val="1"/>
      </rPr>
      <t xml:space="preserve">Dix.</t>
    </r>
  </si>
  <si>
    <t xml:space="preserve">DIHFLA</t>
  </si>
  <si>
    <t xml:space="preserve">Dichodontium flavescens</t>
  </si>
  <si>
    <t xml:space="preserve">(Dicks.) Lindb.  </t>
  </si>
  <si>
    <r>
      <rPr>
        <i val="true"/>
        <sz val="9"/>
        <color rgb="FF000000"/>
        <rFont val="Times New Roman"/>
        <family val="1"/>
      </rPr>
      <t xml:space="preserve">Dichodontium pellucidum </t>
    </r>
    <r>
      <rPr>
        <sz val="9"/>
        <color rgb="FF000000"/>
        <rFont val="Times New Roman"/>
        <family val="1"/>
      </rPr>
      <t xml:space="preserve">(Hedw.) Schimp. var. flavescens (With.) Husnot</t>
    </r>
  </si>
  <si>
    <t xml:space="preserve">DIHPEL</t>
  </si>
  <si>
    <t xml:space="preserve">Dichodontium pellucidum</t>
  </si>
  <si>
    <t xml:space="preserve">(Hedw.) Schimp.     </t>
  </si>
  <si>
    <t xml:space="preserve">DIHSPX</t>
  </si>
  <si>
    <t xml:space="preserve">Dichodontium sp.</t>
  </si>
  <si>
    <t xml:space="preserve">Schimp.</t>
  </si>
  <si>
    <t xml:space="preserve">DICPAL</t>
  </si>
  <si>
    <t xml:space="preserve">Dicranella palustris</t>
  </si>
  <si>
    <t xml:space="preserve">(Dicks.) Crundw. ex Warb.      </t>
  </si>
  <si>
    <r>
      <rPr>
        <i val="true"/>
        <sz val="9"/>
        <rFont val="Times New Roman"/>
        <family val="1"/>
      </rPr>
      <t xml:space="preserve">Dicranella squarrosa </t>
    </r>
    <r>
      <rPr>
        <sz val="9"/>
        <rFont val="Times New Roman"/>
        <family val="1"/>
      </rPr>
      <t xml:space="preserve">(Schrad.) Schimp.</t>
    </r>
  </si>
  <si>
    <r>
      <rPr>
        <i val="true"/>
        <sz val="9"/>
        <rFont val="Times New Roman"/>
        <family val="1"/>
      </rPr>
      <t xml:space="preserve">Anisothecium palustre </t>
    </r>
    <r>
      <rPr>
        <sz val="9"/>
        <rFont val="Times New Roman"/>
        <family val="1"/>
      </rPr>
      <t xml:space="preserve">(Dicks.) I.Hag.</t>
    </r>
  </si>
  <si>
    <r>
      <rPr>
        <i val="true"/>
        <sz val="9"/>
        <rFont val="Times New Roman"/>
        <family val="1"/>
      </rPr>
      <t xml:space="preserve">Anisothecium squarrosum </t>
    </r>
    <r>
      <rPr>
        <sz val="9"/>
        <rFont val="Times New Roman"/>
        <family val="1"/>
      </rPr>
      <t xml:space="preserve">(Schrad.) Lindb.</t>
    </r>
  </si>
  <si>
    <r>
      <rPr>
        <i val="true"/>
        <sz val="9"/>
        <rFont val="Times New Roman"/>
        <family val="1"/>
      </rPr>
      <t xml:space="preserve">Diobelon squarrosum </t>
    </r>
    <r>
      <rPr>
        <sz val="9"/>
        <rFont val="Times New Roman"/>
        <family val="1"/>
      </rPr>
      <t xml:space="preserve">(Schrad.) Hampe</t>
    </r>
  </si>
  <si>
    <t xml:space="preserve">DICSPX</t>
  </si>
  <si>
    <t xml:space="preserve">Dicranella sp.</t>
  </si>
  <si>
    <t xml:space="preserve">(C. Müll.) Schimp.</t>
  </si>
  <si>
    <t xml:space="preserve">DIRSCO</t>
  </si>
  <si>
    <t xml:space="preserve">Dicranum scottianum</t>
  </si>
  <si>
    <t xml:space="preserve">Turn.      </t>
  </si>
  <si>
    <r>
      <rPr>
        <i val="true"/>
        <sz val="9"/>
        <rFont val="Times New Roman"/>
        <family val="1"/>
      </rPr>
      <t xml:space="preserve">Orthodicranum scottianum</t>
    </r>
    <r>
      <rPr>
        <sz val="9"/>
        <rFont val="Times New Roman"/>
        <family val="1"/>
      </rPr>
      <t xml:space="preserve"> (Turn.) G. Roth ex Cas.-Gil</t>
    </r>
  </si>
  <si>
    <t xml:space="preserve">DREADU</t>
  </si>
  <si>
    <t xml:space="preserve">Drepanocladus aduncus</t>
  </si>
  <si>
    <t xml:space="preserve">(Hedw.) Warnst.</t>
  </si>
  <si>
    <r>
      <rPr>
        <i val="true"/>
        <sz val="9"/>
        <rFont val="Times New Roman"/>
        <family val="1"/>
      </rPr>
      <t xml:space="preserve">Drepanocladus kneiffii </t>
    </r>
    <r>
      <rPr>
        <sz val="9"/>
        <rFont val="Times New Roman"/>
        <family val="1"/>
      </rPr>
      <t xml:space="preserve">(B., S. &amp; G.) Warnst.</t>
    </r>
  </si>
  <si>
    <r>
      <rPr>
        <i val="true"/>
        <sz val="9"/>
        <rFont val="Times New Roman"/>
        <family val="1"/>
      </rPr>
      <t xml:space="preserve">Drepanocladus polycarpus </t>
    </r>
    <r>
      <rPr>
        <sz val="9"/>
        <rFont val="Times New Roman"/>
        <family val="1"/>
      </rPr>
      <t xml:space="preserve">(Voit) Warnst.</t>
    </r>
  </si>
  <si>
    <r>
      <rPr>
        <i val="true"/>
        <sz val="9"/>
        <rFont val="Times New Roman"/>
        <family val="1"/>
      </rPr>
      <t xml:space="preserve">Drepanocladus simplicissimus</t>
    </r>
    <r>
      <rPr>
        <sz val="9"/>
        <rFont val="Times New Roman"/>
        <family val="1"/>
      </rPr>
      <t xml:space="preserve"> Warnst.</t>
    </r>
  </si>
  <si>
    <t xml:space="preserve">DREEXA</t>
  </si>
  <si>
    <t xml:space="preserve">Drepanocladus exannulatus</t>
  </si>
  <si>
    <t xml:space="preserve">(B., S. &amp; G.) Warnst.     </t>
  </si>
  <si>
    <r>
      <rPr>
        <i val="true"/>
        <sz val="9"/>
        <color rgb="FF000000"/>
        <rFont val="Times New Roman"/>
        <family val="1"/>
      </rPr>
      <t xml:space="preserve">Warnstorfia exannulata</t>
    </r>
    <r>
      <rPr>
        <sz val="9"/>
        <color rgb="FF000000"/>
        <rFont val="Times New Roman"/>
        <family val="1"/>
      </rPr>
      <t xml:space="preserve"> (B., S. &amp; G.) Loeske      </t>
    </r>
  </si>
  <si>
    <r>
      <rPr>
        <i val="true"/>
        <sz val="9"/>
        <rFont val="Times New Roman"/>
        <family val="1"/>
      </rPr>
      <t xml:space="preserve">Drepanocladus procerus </t>
    </r>
    <r>
      <rPr>
        <sz val="9"/>
        <rFont val="Times New Roman"/>
        <family val="1"/>
      </rPr>
      <t xml:space="preserve">(Ren. &amp; H. Arn.) Warnst.</t>
    </r>
  </si>
  <si>
    <r>
      <rPr>
        <i val="true"/>
        <sz val="9"/>
        <rFont val="Times New Roman"/>
        <family val="1"/>
      </rPr>
      <t xml:space="preserve">Drepanocladus prupurascens </t>
    </r>
    <r>
      <rPr>
        <sz val="9"/>
        <rFont val="Times New Roman"/>
        <family val="1"/>
      </rPr>
      <t xml:space="preserve">(Schimp.) Loeske</t>
    </r>
  </si>
  <si>
    <t xml:space="preserve">DREFLU</t>
  </si>
  <si>
    <t xml:space="preserve">Drepanocladus fluitans</t>
  </si>
  <si>
    <r>
      <rPr>
        <i val="true"/>
        <sz val="9"/>
        <rFont val="Times New Roman"/>
        <family val="1"/>
      </rPr>
      <t xml:space="preserve">Warnstorfia fluitans </t>
    </r>
    <r>
      <rPr>
        <sz val="9"/>
        <rFont val="Times New Roman"/>
        <family val="1"/>
      </rPr>
      <t xml:space="preserve">(Hedw.) Loeske</t>
    </r>
  </si>
  <si>
    <r>
      <rPr>
        <i val="true"/>
        <sz val="9"/>
        <rFont val="Times New Roman"/>
        <family val="1"/>
      </rPr>
      <t xml:space="preserve">Campylium brachycarpum</t>
    </r>
    <r>
      <rPr>
        <sz val="9"/>
        <rFont val="Times New Roman"/>
        <family val="1"/>
      </rPr>
      <t xml:space="preserve"> G. Roth</t>
    </r>
  </si>
  <si>
    <r>
      <rPr>
        <i val="true"/>
        <sz val="9"/>
        <rFont val="Times New Roman"/>
        <family val="1"/>
      </rPr>
      <t xml:space="preserve">Drepanocladus h-schulzei </t>
    </r>
    <r>
      <rPr>
        <sz val="9"/>
        <rFont val="Times New Roman"/>
        <family val="1"/>
      </rPr>
      <t xml:space="preserve">(Limpr.) Loeske</t>
    </r>
  </si>
  <si>
    <r>
      <rPr>
        <i val="true"/>
        <sz val="9"/>
        <rFont val="Times New Roman"/>
        <family val="1"/>
      </rPr>
      <t xml:space="preserve">Drepanocladus schulzei </t>
    </r>
    <r>
      <rPr>
        <sz val="9"/>
        <rFont val="Times New Roman"/>
        <family val="1"/>
      </rPr>
      <t xml:space="preserve">G. Roth</t>
    </r>
  </si>
  <si>
    <t xml:space="preserve">DRESPX</t>
  </si>
  <si>
    <t xml:space="preserve">Drepanocladus sp.</t>
  </si>
  <si>
    <t xml:space="preserve">(C. Müll.) G. Roth</t>
  </si>
  <si>
    <t xml:space="preserve">EUCVER</t>
  </si>
  <si>
    <t xml:space="preserve">Eucladium verticillatum</t>
  </si>
  <si>
    <t xml:space="preserve">(Brid.) B., S. &amp; G.</t>
  </si>
  <si>
    <r>
      <rPr>
        <i val="true"/>
        <sz val="9"/>
        <rFont val="Times New Roman"/>
        <family val="1"/>
      </rPr>
      <t xml:space="preserve">Eucladium styriacum</t>
    </r>
    <r>
      <rPr>
        <sz val="9"/>
        <rFont val="Times New Roman"/>
        <family val="1"/>
      </rPr>
      <t xml:space="preserve"> Glow.</t>
    </r>
  </si>
  <si>
    <t xml:space="preserve">EURHIA</t>
  </si>
  <si>
    <t xml:space="preserve">Eurhynchium hians</t>
  </si>
  <si>
    <t xml:space="preserve">(Hedw.) Sande Lac.    </t>
  </si>
  <si>
    <r>
      <rPr>
        <i val="true"/>
        <sz val="9"/>
        <color rgb="FF000000"/>
        <rFont val="Times New Roman"/>
        <family val="1"/>
      </rPr>
      <t xml:space="preserve">Eurhynchium swartzii </t>
    </r>
    <r>
      <rPr>
        <sz val="9"/>
        <color rgb="FF000000"/>
        <rFont val="Times New Roman"/>
        <family val="1"/>
      </rPr>
      <t xml:space="preserve">(Turn.) Curn.      </t>
    </r>
  </si>
  <si>
    <r>
      <rPr>
        <i val="true"/>
        <sz val="9"/>
        <color rgb="FF000000"/>
        <rFont val="Times New Roman"/>
        <family val="1"/>
      </rPr>
      <t xml:space="preserve">Eurhynchium praelongum</t>
    </r>
    <r>
      <rPr>
        <sz val="9"/>
        <color rgb="FF000000"/>
        <rFont val="Times New Roman"/>
        <family val="1"/>
      </rPr>
      <t xml:space="preserve"> auct. Plur.      </t>
    </r>
  </si>
  <si>
    <r>
      <rPr>
        <i val="true"/>
        <sz val="9"/>
        <rFont val="Times New Roman"/>
        <family val="1"/>
      </rPr>
      <t xml:space="preserve">Oxyrrhynchium hians </t>
    </r>
    <r>
      <rPr>
        <sz val="9"/>
        <rFont val="Times New Roman"/>
        <family val="1"/>
      </rPr>
      <t xml:space="preserve">(Hedw.) Loeske</t>
    </r>
  </si>
  <si>
    <r>
      <rPr>
        <i val="true"/>
        <sz val="9"/>
        <rFont val="Times New Roman"/>
        <family val="1"/>
      </rPr>
      <t xml:space="preserve">Oxyrrhynchium swartzii </t>
    </r>
    <r>
      <rPr>
        <sz val="9"/>
        <rFont val="Times New Roman"/>
        <family val="1"/>
      </rPr>
      <t xml:space="preserve">(Turn.) Warnst.</t>
    </r>
  </si>
  <si>
    <t xml:space="preserve">EURPRA</t>
  </si>
  <si>
    <t xml:space="preserve">Eurhynchium praelongum </t>
  </si>
  <si>
    <r>
      <rPr>
        <i val="true"/>
        <sz val="9"/>
        <color rgb="FF000000"/>
        <rFont val="Times New Roman"/>
        <family val="1"/>
      </rPr>
      <t xml:space="preserve">Oxyrrhynchium praelongum </t>
    </r>
    <r>
      <rPr>
        <sz val="9"/>
        <color rgb="FF000000"/>
        <rFont val="Times New Roman"/>
        <family val="1"/>
      </rPr>
      <t xml:space="preserve">(Hedw.) Warnst.</t>
    </r>
    <r>
      <rPr>
        <i val="true"/>
        <sz val="9"/>
        <color rgb="FF000000"/>
        <rFont val="Times New Roman"/>
        <family val="1"/>
      </rPr>
      <t xml:space="preserve"> var. praelongum </t>
    </r>
    <r>
      <rPr>
        <sz val="9"/>
        <color rgb="FF000000"/>
        <rFont val="Times New Roman"/>
        <family val="1"/>
      </rPr>
      <t xml:space="preserve">(Hedw.) Warnst.</t>
    </r>
  </si>
  <si>
    <r>
      <rPr>
        <i val="true"/>
        <sz val="9"/>
        <color rgb="FF000000"/>
        <rFont val="Times New Roman"/>
        <family val="1"/>
      </rPr>
      <t xml:space="preserve">Oxyrrhynchium serratum </t>
    </r>
    <r>
      <rPr>
        <sz val="9"/>
        <color rgb="FF000000"/>
        <rFont val="Times New Roman"/>
        <family val="1"/>
      </rPr>
      <t xml:space="preserve">(Card. &amp; H. Wint.) F. Koppe</t>
    </r>
  </si>
  <si>
    <r>
      <rPr>
        <i val="true"/>
        <sz val="9"/>
        <color rgb="FF000000"/>
        <rFont val="Times New Roman"/>
        <family val="1"/>
      </rPr>
      <t xml:space="preserve">Stokesiella praelonga </t>
    </r>
    <r>
      <rPr>
        <sz val="9"/>
        <color rgb="FF000000"/>
        <rFont val="Times New Roman"/>
        <family val="1"/>
      </rPr>
      <t xml:space="preserve">(Hedw.) Robins.</t>
    </r>
    <r>
      <rPr>
        <i val="true"/>
        <sz val="9"/>
        <color rgb="FF000000"/>
        <rFont val="Times New Roman"/>
        <family val="1"/>
      </rPr>
      <t xml:space="preserve"> var. praelonga </t>
    </r>
    <r>
      <rPr>
        <sz val="9"/>
        <color rgb="FF000000"/>
        <rFont val="Times New Roman"/>
        <family val="1"/>
      </rPr>
      <t xml:space="preserve">(Hedw.) Robins.</t>
    </r>
  </si>
  <si>
    <t xml:space="preserve">EURSPX</t>
  </si>
  <si>
    <t xml:space="preserve">Eurhynchium sp.</t>
  </si>
  <si>
    <t xml:space="preserve">EURSTO</t>
  </si>
  <si>
    <t xml:space="preserve">Eurhynchium stokesii</t>
  </si>
  <si>
    <t xml:space="preserve">(Turn.) Dix.   </t>
  </si>
  <si>
    <r>
      <rPr>
        <i val="true"/>
        <sz val="9"/>
        <color rgb="FF000000"/>
        <rFont val="Times New Roman"/>
        <family val="1"/>
      </rPr>
      <t xml:space="preserve">Bryhnia stokesii </t>
    </r>
    <r>
      <rPr>
        <sz val="9"/>
        <color rgb="FF000000"/>
        <rFont val="Times New Roman"/>
        <family val="1"/>
      </rPr>
      <t xml:space="preserve">(Turn.) Robins.</t>
    </r>
  </si>
  <si>
    <r>
      <rPr>
        <i val="true"/>
        <sz val="9"/>
        <color rgb="FF000000"/>
        <rFont val="Times New Roman"/>
        <family val="1"/>
      </rPr>
      <t xml:space="preserve">Eurhynchium stockesii </t>
    </r>
    <r>
      <rPr>
        <sz val="9"/>
        <color rgb="FF000000"/>
        <rFont val="Times New Roman"/>
        <family val="1"/>
      </rPr>
      <t xml:space="preserve">(Turn.) B., S. &amp; G.</t>
    </r>
  </si>
  <si>
    <r>
      <rPr>
        <i val="true"/>
        <sz val="9"/>
        <color rgb="FF000000"/>
        <rFont val="Times New Roman"/>
        <family val="1"/>
      </rPr>
      <t xml:space="preserve">Oxyrrhynchium praelongum </t>
    </r>
    <r>
      <rPr>
        <sz val="9"/>
        <color rgb="FF000000"/>
        <rFont val="Times New Roman"/>
        <family val="1"/>
      </rPr>
      <t xml:space="preserve">(Hedw.) Warnst.</t>
    </r>
    <r>
      <rPr>
        <i val="true"/>
        <sz val="9"/>
        <color rgb="FF000000"/>
        <rFont val="Times New Roman"/>
        <family val="1"/>
      </rPr>
      <t xml:space="preserve"> var. stokesii </t>
    </r>
    <r>
      <rPr>
        <sz val="9"/>
        <color rgb="FF000000"/>
        <rFont val="Times New Roman"/>
        <family val="1"/>
      </rPr>
      <t xml:space="preserve">(Turn.) Podp.</t>
    </r>
  </si>
  <si>
    <r>
      <rPr>
        <i val="true"/>
        <sz val="9"/>
        <color rgb="FF000000"/>
        <rFont val="Times New Roman"/>
        <family val="1"/>
      </rPr>
      <t xml:space="preserve">Stokesiella praelonga </t>
    </r>
    <r>
      <rPr>
        <sz val="9"/>
        <color rgb="FF000000"/>
        <rFont val="Times New Roman"/>
        <family val="1"/>
      </rPr>
      <t xml:space="preserve">(Hedw.) Robins. </t>
    </r>
    <r>
      <rPr>
        <i val="true"/>
        <sz val="9"/>
        <color rgb="FF000000"/>
        <rFont val="Times New Roman"/>
        <family val="1"/>
      </rPr>
      <t xml:space="preserve">var. stokesii </t>
    </r>
    <r>
      <rPr>
        <sz val="9"/>
        <color rgb="FF000000"/>
        <rFont val="Times New Roman"/>
        <family val="1"/>
      </rPr>
      <t xml:space="preserve">(Turn.) Crum.</t>
    </r>
  </si>
  <si>
    <t xml:space="preserve">FISBRY</t>
  </si>
  <si>
    <t xml:space="preserve">Fissidens bryoides</t>
  </si>
  <si>
    <t xml:space="preserve">Hedw.      </t>
  </si>
  <si>
    <r>
      <rPr>
        <i val="true"/>
        <sz val="9"/>
        <rFont val="Times New Roman"/>
        <family val="1"/>
      </rPr>
      <t xml:space="preserve">Fissidens alpestris </t>
    </r>
    <r>
      <rPr>
        <sz val="9"/>
        <rFont val="Times New Roman"/>
        <family val="1"/>
      </rPr>
      <t xml:space="preserve">(Lindb.) Amann</t>
    </r>
  </si>
  <si>
    <r>
      <rPr>
        <i val="true"/>
        <sz val="9"/>
        <rFont val="Times New Roman"/>
        <family val="1"/>
      </rPr>
      <t xml:space="preserve">Fissidens inconstans</t>
    </r>
    <r>
      <rPr>
        <sz val="9"/>
        <rFont val="Times New Roman"/>
        <family val="1"/>
      </rPr>
      <t xml:space="preserve"> Schimp.</t>
    </r>
  </si>
  <si>
    <r>
      <rPr>
        <i val="true"/>
        <sz val="9"/>
        <rFont val="Times New Roman"/>
        <family val="1"/>
      </rPr>
      <t xml:space="preserve">Fissidens arcticus </t>
    </r>
    <r>
      <rPr>
        <sz val="9"/>
        <rFont val="Times New Roman"/>
        <family val="1"/>
      </rPr>
      <t xml:space="preserve">Bryhn</t>
    </r>
  </si>
  <si>
    <t xml:space="preserve">FISCRA</t>
  </si>
  <si>
    <t xml:space="preserve">Fissidens crassipes</t>
  </si>
  <si>
    <t xml:space="preserve">Wils. ex B., S. &amp; G.</t>
  </si>
  <si>
    <r>
      <rPr>
        <i val="true"/>
        <sz val="9"/>
        <rFont val="Times New Roman"/>
        <family val="1"/>
      </rPr>
      <t xml:space="preserve">Fissidens mildeanus </t>
    </r>
    <r>
      <rPr>
        <sz val="9"/>
        <rFont val="Times New Roman"/>
        <family val="1"/>
      </rPr>
      <t xml:space="preserve">Schimp.</t>
    </r>
  </si>
  <si>
    <r>
      <rPr>
        <i val="true"/>
        <sz val="9"/>
        <rFont val="Times New Roman"/>
        <family val="1"/>
      </rPr>
      <t xml:space="preserve">Fissidens warnstorfii </t>
    </r>
    <r>
      <rPr>
        <sz val="9"/>
        <rFont val="Times New Roman"/>
        <family val="1"/>
      </rPr>
      <t xml:space="preserve">Fleisch.</t>
    </r>
  </si>
  <si>
    <t xml:space="preserve">FISCUR</t>
  </si>
  <si>
    <t xml:space="preserve">Fissidens curnovii</t>
  </si>
  <si>
    <t xml:space="preserve">Mitt.      </t>
  </si>
  <si>
    <r>
      <rPr>
        <i val="true"/>
        <sz val="9"/>
        <color rgb="FF000000"/>
        <rFont val="Times New Roman"/>
        <family val="1"/>
      </rPr>
      <t xml:space="preserve">Fissidens bryoides</t>
    </r>
    <r>
      <rPr>
        <sz val="9"/>
        <color rgb="FF000000"/>
        <rFont val="Times New Roman"/>
        <family val="1"/>
      </rPr>
      <t xml:space="preserve"> Hedw. </t>
    </r>
    <r>
      <rPr>
        <i val="true"/>
        <sz val="9"/>
        <color rgb="FF000000"/>
        <rFont val="Times New Roman"/>
        <family val="1"/>
      </rPr>
      <t xml:space="preserve">var. caespitans </t>
    </r>
    <r>
      <rPr>
        <sz val="9"/>
        <color rgb="FF000000"/>
        <rFont val="Times New Roman"/>
        <family val="1"/>
      </rPr>
      <t xml:space="preserve">Schimp.</t>
    </r>
  </si>
  <si>
    <t xml:space="preserve">FISGRN</t>
  </si>
  <si>
    <t xml:space="preserve">Fissidens grandifrons</t>
  </si>
  <si>
    <t xml:space="preserve">Brid.</t>
  </si>
  <si>
    <r>
      <rPr>
        <i val="true"/>
        <sz val="9"/>
        <rFont val="Times New Roman"/>
        <family val="1"/>
      </rPr>
      <t xml:space="preserve">Pachyfissidens grandifrons </t>
    </r>
    <r>
      <rPr>
        <sz val="9"/>
        <rFont val="Times New Roman"/>
        <family val="1"/>
      </rPr>
      <t xml:space="preserve">(Brid.) Limpr.</t>
    </r>
  </si>
  <si>
    <t xml:space="preserve">FISMIN</t>
  </si>
  <si>
    <t xml:space="preserve">Fissidens minutulus</t>
  </si>
  <si>
    <t xml:space="preserve">Brugg. Nann. &amp; Nyh.   </t>
  </si>
  <si>
    <r>
      <rPr>
        <i val="true"/>
        <sz val="9"/>
        <color rgb="FF000000"/>
        <rFont val="Times New Roman"/>
        <family val="1"/>
      </rPr>
      <t xml:space="preserve">Fissidens crispus </t>
    </r>
    <r>
      <rPr>
        <sz val="9"/>
        <color rgb="FF000000"/>
        <rFont val="Times New Roman"/>
        <family val="1"/>
      </rPr>
      <t xml:space="preserve">Mont.</t>
    </r>
  </si>
  <si>
    <t xml:space="preserve">FISMON</t>
  </si>
  <si>
    <t xml:space="preserve">Fissidens monguillonii</t>
  </si>
  <si>
    <t xml:space="preserve">Thér.      </t>
  </si>
  <si>
    <t xml:space="preserve">FISOSM</t>
  </si>
  <si>
    <t xml:space="preserve">Fissidens osmundoides</t>
  </si>
  <si>
    <t xml:space="preserve">FISPOL</t>
  </si>
  <si>
    <t xml:space="preserve">Fissidens polyphyllus</t>
  </si>
  <si>
    <t xml:space="preserve">FISPUS</t>
  </si>
  <si>
    <t xml:space="preserve">Fissidens pusillus</t>
  </si>
  <si>
    <t xml:space="preserve">(Wils.) Milde</t>
  </si>
  <si>
    <r>
      <rPr>
        <i val="true"/>
        <sz val="9"/>
        <color rgb="FF000000"/>
        <rFont val="Times New Roman"/>
        <family val="1"/>
      </rPr>
      <t xml:space="preserve">Fissidens pusillus </t>
    </r>
    <r>
      <rPr>
        <sz val="9"/>
        <color rgb="FF000000"/>
        <rFont val="Times New Roman"/>
        <family val="1"/>
      </rPr>
      <t xml:space="preserve">(Wils.) Milde</t>
    </r>
    <r>
      <rPr>
        <i val="true"/>
        <sz val="9"/>
        <color rgb="FF000000"/>
        <rFont val="Times New Roman"/>
        <family val="1"/>
      </rPr>
      <t xml:space="preserve"> var. pusillus </t>
    </r>
    <r>
      <rPr>
        <sz val="9"/>
        <color rgb="FF000000"/>
        <rFont val="Times New Roman"/>
        <family val="1"/>
      </rPr>
      <t xml:space="preserve">(Wils.) Milde</t>
    </r>
  </si>
  <si>
    <t xml:space="preserve">FISRIV</t>
  </si>
  <si>
    <t xml:space="preserve">Fissidens rivularis</t>
  </si>
  <si>
    <t xml:space="preserve">(Spruce) B., S. &amp; G.    </t>
  </si>
  <si>
    <t xml:space="preserve">FISRUF</t>
  </si>
  <si>
    <t xml:space="preserve">Fissidens rufulus</t>
  </si>
  <si>
    <t xml:space="preserve">FISSPX</t>
  </si>
  <si>
    <t xml:space="preserve">Fissidens sp.</t>
  </si>
  <si>
    <t xml:space="preserve">FISTAX</t>
  </si>
  <si>
    <t xml:space="preserve">Fissidens taxifolius</t>
  </si>
  <si>
    <t xml:space="preserve">FISVIR</t>
  </si>
  <si>
    <t xml:space="preserve">Fissidens viridulus</t>
  </si>
  <si>
    <t xml:space="preserve">(Sw.) Wahlenb.     </t>
  </si>
  <si>
    <r>
      <rPr>
        <i val="true"/>
        <sz val="9"/>
        <rFont val="Times New Roman"/>
        <family val="1"/>
      </rPr>
      <t xml:space="preserve">Fissidens impar </t>
    </r>
    <r>
      <rPr>
        <sz val="9"/>
        <rFont val="Times New Roman"/>
        <family val="1"/>
      </rPr>
      <t xml:space="preserve">Mitt.</t>
    </r>
  </si>
  <si>
    <r>
      <rPr>
        <i val="true"/>
        <sz val="9"/>
        <rFont val="Times New Roman"/>
        <family val="1"/>
      </rPr>
      <t xml:space="preserve">Fissidens bambergeri </t>
    </r>
    <r>
      <rPr>
        <sz val="9"/>
        <rFont val="Times New Roman"/>
        <family val="1"/>
      </rPr>
      <t xml:space="preserve">auct.</t>
    </r>
  </si>
  <si>
    <r>
      <rPr>
        <i val="true"/>
        <sz val="9"/>
        <rFont val="Times New Roman"/>
        <family val="1"/>
      </rPr>
      <t xml:space="preserve">Fissidens haraldii </t>
    </r>
    <r>
      <rPr>
        <sz val="9"/>
        <rFont val="Times New Roman"/>
        <family val="1"/>
      </rPr>
      <t xml:space="preserve">(Lindb.) Limpr.</t>
    </r>
  </si>
  <si>
    <r>
      <rPr>
        <i val="true"/>
        <sz val="9"/>
        <rFont val="Times New Roman"/>
        <family val="1"/>
      </rPr>
      <t xml:space="preserve">Fissidens intralimbatus </t>
    </r>
    <r>
      <rPr>
        <sz val="9"/>
        <rFont val="Times New Roman"/>
        <family val="1"/>
      </rPr>
      <t xml:space="preserve">Ruthe</t>
    </r>
  </si>
  <si>
    <t xml:space="preserve">FONANT</t>
  </si>
  <si>
    <t xml:space="preserve">Fontinalis antipyretica</t>
  </si>
  <si>
    <r>
      <rPr>
        <i val="true"/>
        <sz val="9"/>
        <rFont val="Times New Roman"/>
        <family val="1"/>
      </rPr>
      <t xml:space="preserve">Fontinalis androgyna </t>
    </r>
    <r>
      <rPr>
        <sz val="9"/>
        <rFont val="Times New Roman"/>
        <family val="1"/>
      </rPr>
      <t xml:space="preserve">Ruthe</t>
    </r>
  </si>
  <si>
    <r>
      <rPr>
        <i val="true"/>
        <sz val="9"/>
        <rFont val="Times New Roman"/>
        <family val="1"/>
      </rPr>
      <t xml:space="preserve">Fontinalis arvernica </t>
    </r>
    <r>
      <rPr>
        <sz val="9"/>
        <rFont val="Times New Roman"/>
        <family val="1"/>
      </rPr>
      <t xml:space="preserve">(Ren.) Card.</t>
    </r>
  </si>
  <si>
    <r>
      <rPr>
        <i val="true"/>
        <sz val="9"/>
        <rFont val="Times New Roman"/>
        <family val="1"/>
      </rPr>
      <t xml:space="preserve">Fontinalis cavifolia </t>
    </r>
    <r>
      <rPr>
        <sz val="9"/>
        <rFont val="Times New Roman"/>
        <family val="1"/>
      </rPr>
      <t xml:space="preserve">Warnst. &amp; Fleisch.</t>
    </r>
  </si>
  <si>
    <r>
      <rPr>
        <i val="true"/>
        <sz val="9"/>
        <rFont val="Times New Roman"/>
        <family val="1"/>
      </rPr>
      <t xml:space="preserve">Fontinalis dolosa </t>
    </r>
    <r>
      <rPr>
        <sz val="9"/>
        <rFont val="Times New Roman"/>
        <family val="1"/>
      </rPr>
      <t xml:space="preserve">Card.</t>
    </r>
  </si>
  <si>
    <r>
      <rPr>
        <i val="true"/>
        <sz val="9"/>
        <rFont val="Times New Roman"/>
        <family val="1"/>
      </rPr>
      <t xml:space="preserve">Fontinalis gothica </t>
    </r>
    <r>
      <rPr>
        <sz val="9"/>
        <rFont val="Times New Roman"/>
        <family val="1"/>
      </rPr>
      <t xml:space="preserve">Card. &amp; H. Arn.</t>
    </r>
  </si>
  <si>
    <r>
      <rPr>
        <i val="true"/>
        <sz val="9"/>
        <rFont val="Times New Roman"/>
        <family val="1"/>
      </rPr>
      <t xml:space="preserve">Fontinalis gracilis </t>
    </r>
    <r>
      <rPr>
        <sz val="9"/>
        <rFont val="Times New Roman"/>
        <family val="1"/>
      </rPr>
      <t xml:space="preserve">Lindb.</t>
    </r>
  </si>
  <si>
    <t xml:space="preserve">FONHYP</t>
  </si>
  <si>
    <t xml:space="preserve">Fontinalis hypnoides</t>
  </si>
  <si>
    <t xml:space="preserve">Hartm      </t>
  </si>
  <si>
    <r>
      <rPr>
        <i val="true"/>
        <sz val="9"/>
        <rFont val="Times New Roman"/>
        <family val="1"/>
      </rPr>
      <t xml:space="preserve">Fontinalis camusii </t>
    </r>
    <r>
      <rPr>
        <sz val="9"/>
        <rFont val="Times New Roman"/>
        <family val="1"/>
      </rPr>
      <t xml:space="preserve">Card.</t>
    </r>
  </si>
  <si>
    <r>
      <rPr>
        <i val="true"/>
        <sz val="9"/>
        <rFont val="Times New Roman"/>
        <family val="1"/>
      </rPr>
      <t xml:space="preserve">Fontinalis seriata </t>
    </r>
    <r>
      <rPr>
        <sz val="9"/>
        <rFont val="Times New Roman"/>
        <family val="1"/>
      </rPr>
      <t xml:space="preserve">Lindb.</t>
    </r>
  </si>
  <si>
    <r>
      <rPr>
        <i val="true"/>
        <sz val="9"/>
        <color rgb="FF000000"/>
        <rFont val="Times New Roman"/>
        <family val="1"/>
      </rPr>
      <t xml:space="preserve">Fontinalis hypnoides </t>
    </r>
    <r>
      <rPr>
        <sz val="9"/>
        <color rgb="FF000000"/>
        <rFont val="Times New Roman"/>
        <family val="1"/>
      </rPr>
      <t xml:space="preserve">Hartm.</t>
    </r>
    <r>
      <rPr>
        <i val="true"/>
        <sz val="9"/>
        <color rgb="FF000000"/>
        <rFont val="Times New Roman"/>
        <family val="1"/>
      </rPr>
      <t xml:space="preserve"> var. hypnoides </t>
    </r>
    <r>
      <rPr>
        <sz val="9"/>
        <color rgb="FF000000"/>
        <rFont val="Times New Roman"/>
        <family val="1"/>
      </rPr>
      <t xml:space="preserve">Hartm.</t>
    </r>
  </si>
  <si>
    <t xml:space="preserve">FONHYD</t>
  </si>
  <si>
    <t xml:space="preserve">Fontinalis hypnoides var. duriaei</t>
  </si>
  <si>
    <t xml:space="preserve">Schimp.      </t>
  </si>
  <si>
    <r>
      <rPr>
        <i val="true"/>
        <sz val="9"/>
        <rFont val="Times New Roman"/>
        <family val="1"/>
      </rPr>
      <t xml:space="preserve">Fontinalis duriaei </t>
    </r>
    <r>
      <rPr>
        <sz val="9"/>
        <rFont val="Times New Roman"/>
        <family val="1"/>
      </rPr>
      <t xml:space="preserve">Schimp.</t>
    </r>
  </si>
  <si>
    <t xml:space="preserve">FONSPX</t>
  </si>
  <si>
    <t xml:space="preserve">Fontinalis sp.</t>
  </si>
  <si>
    <t xml:space="preserve">FONSQU</t>
  </si>
  <si>
    <t xml:space="preserve">Fontinalis squamosa</t>
  </si>
  <si>
    <r>
      <rPr>
        <i val="true"/>
        <sz val="9"/>
        <rFont val="Times New Roman"/>
        <family val="1"/>
      </rPr>
      <t xml:space="preserve">Fontinalis dixonii </t>
    </r>
    <r>
      <rPr>
        <sz val="9"/>
        <rFont val="Times New Roman"/>
        <family val="1"/>
      </rPr>
      <t xml:space="preserve">Card.</t>
    </r>
  </si>
  <si>
    <t xml:space="preserve">HETHET</t>
  </si>
  <si>
    <t xml:space="preserve">Heterocladium heteropterum</t>
  </si>
  <si>
    <r>
      <rPr>
        <i val="true"/>
        <sz val="9"/>
        <rFont val="Times New Roman"/>
        <family val="1"/>
      </rPr>
      <t xml:space="preserve">Heterocladium wulfsbergii </t>
    </r>
    <r>
      <rPr>
        <sz val="9"/>
        <rFont val="Times New Roman"/>
        <family val="1"/>
      </rPr>
      <t xml:space="preserve">I. Hag.</t>
    </r>
  </si>
  <si>
    <t xml:space="preserve">HOATRI</t>
  </si>
  <si>
    <t xml:space="preserve">Homalia trichomanoides</t>
  </si>
  <si>
    <t xml:space="preserve">HOOLUC</t>
  </si>
  <si>
    <t xml:space="preserve">Hookeria lucens</t>
  </si>
  <si>
    <t xml:space="preserve">(Hedw.) Sm.     </t>
  </si>
  <si>
    <t xml:space="preserve">HYGDUR</t>
  </si>
  <si>
    <t xml:space="preserve">Hygrohypnum duriusculum</t>
  </si>
  <si>
    <t xml:space="preserve">(De Not.) Jamieson    </t>
  </si>
  <si>
    <r>
      <rPr>
        <i val="true"/>
        <sz val="9"/>
        <rFont val="Times New Roman"/>
        <family val="1"/>
      </rPr>
      <t xml:space="preserve">Hygrohypnum dilatatum </t>
    </r>
    <r>
      <rPr>
        <sz val="9"/>
        <rFont val="Times New Roman"/>
        <family val="1"/>
      </rPr>
      <t xml:space="preserve">(Wils. ex Schimp.) Loeske</t>
    </r>
  </si>
  <si>
    <t xml:space="preserve">HYGLUR</t>
  </si>
  <si>
    <t xml:space="preserve">Hygrohypnum luridum</t>
  </si>
  <si>
    <t xml:space="preserve">(Hedw.) Jenn.     </t>
  </si>
  <si>
    <r>
      <rPr>
        <i val="true"/>
        <sz val="9"/>
        <rFont val="Times New Roman"/>
        <family val="1"/>
      </rPr>
      <t xml:space="preserve">Hygrohypnum palustre </t>
    </r>
    <r>
      <rPr>
        <sz val="9"/>
        <rFont val="Times New Roman"/>
        <family val="1"/>
      </rPr>
      <t xml:space="preserve">Loeske</t>
    </r>
  </si>
  <si>
    <t xml:space="preserve">HYGMOL</t>
  </si>
  <si>
    <t xml:space="preserve">Hygrohypnum molle</t>
  </si>
  <si>
    <t xml:space="preserve">(Hedw.) Loeske</t>
  </si>
  <si>
    <t xml:space="preserve">HYGOCH</t>
  </si>
  <si>
    <t xml:space="preserve">Hygrohypnum ochraceum</t>
  </si>
  <si>
    <t xml:space="preserve">(Turn. ex Wils.) Loeske</t>
  </si>
  <si>
    <t xml:space="preserve">HYGPOL</t>
  </si>
  <si>
    <t xml:space="preserve">Hygrohypnum polare</t>
  </si>
  <si>
    <t xml:space="preserve">(Lindb.) Loeske     </t>
  </si>
  <si>
    <t xml:space="preserve">HYGSMI</t>
  </si>
  <si>
    <t xml:space="preserve">Hygrohypnum smithii</t>
  </si>
  <si>
    <t xml:space="preserve">(Sw.) Broth.     </t>
  </si>
  <si>
    <t xml:space="preserve">HYGSPX</t>
  </si>
  <si>
    <t xml:space="preserve">Hygrohypnum sp.</t>
  </si>
  <si>
    <t xml:space="preserve">Lindb.      </t>
  </si>
  <si>
    <t xml:space="preserve">HYOARM</t>
  </si>
  <si>
    <t xml:space="preserve">Hyocomium armoricum</t>
  </si>
  <si>
    <t xml:space="preserve">(Brid.) Wijk &amp; Marg.   </t>
  </si>
  <si>
    <r>
      <rPr>
        <i val="true"/>
        <sz val="9"/>
        <rFont val="Times New Roman"/>
        <family val="1"/>
      </rPr>
      <t xml:space="preserve">Hyocomium flagellare </t>
    </r>
    <r>
      <rPr>
        <sz val="9"/>
        <rFont val="Times New Roman"/>
        <family val="1"/>
      </rPr>
      <t xml:space="preserve">B., S. &amp; G.</t>
    </r>
  </si>
  <si>
    <t xml:space="preserve">MNIHOR</t>
  </si>
  <si>
    <t xml:space="preserve">Mnium hornum</t>
  </si>
  <si>
    <r>
      <rPr>
        <i val="true"/>
        <sz val="9"/>
        <rFont val="Times New Roman"/>
        <family val="1"/>
      </rPr>
      <t xml:space="preserve">Polla horna </t>
    </r>
    <r>
      <rPr>
        <sz val="9"/>
        <rFont val="Times New Roman"/>
        <family val="1"/>
      </rPr>
      <t xml:space="preserve">(Hedw.) Brid.</t>
    </r>
  </si>
  <si>
    <t xml:space="preserve">MNISPX</t>
  </si>
  <si>
    <t xml:space="preserve">Mnium sp.</t>
  </si>
  <si>
    <t xml:space="preserve">OCTFON</t>
  </si>
  <si>
    <t xml:space="preserve">Octodiceras fontanum</t>
  </si>
  <si>
    <t xml:space="preserve">(B. Pyl.) Lindb.</t>
  </si>
  <si>
    <r>
      <rPr>
        <i val="true"/>
        <sz val="9"/>
        <rFont val="Times New Roman"/>
        <family val="1"/>
      </rPr>
      <t xml:space="preserve">Fissidens fontanus </t>
    </r>
    <r>
      <rPr>
        <sz val="9"/>
        <rFont val="Times New Roman"/>
        <family val="1"/>
      </rPr>
      <t xml:space="preserve">(B. Pyl.) Steud.</t>
    </r>
  </si>
  <si>
    <r>
      <rPr>
        <i val="true"/>
        <sz val="9"/>
        <rFont val="Times New Roman"/>
        <family val="1"/>
      </rPr>
      <t xml:space="preserve">Fissidens julianus </t>
    </r>
    <r>
      <rPr>
        <sz val="9"/>
        <rFont val="Times New Roman"/>
        <family val="1"/>
      </rPr>
      <t xml:space="preserve">(Savi ex Lam. &amp; DC.) Schimp.</t>
    </r>
  </si>
  <si>
    <r>
      <rPr>
        <i val="true"/>
        <sz val="9"/>
        <rFont val="Times New Roman"/>
        <family val="1"/>
      </rPr>
      <t xml:space="preserve">Octodiceras julianum </t>
    </r>
    <r>
      <rPr>
        <sz val="9"/>
        <rFont val="Times New Roman"/>
        <family val="1"/>
      </rPr>
      <t xml:space="preserve">(Savi ex Lam. &amp; DC.) Brid.</t>
    </r>
  </si>
  <si>
    <t xml:space="preserve">ORTRIV</t>
  </si>
  <si>
    <t xml:space="preserve">Orthotrichum rivulare</t>
  </si>
  <si>
    <t xml:space="preserve">ORTSPX</t>
  </si>
  <si>
    <t xml:space="preserve">Orthotrichum sp.</t>
  </si>
  <si>
    <t xml:space="preserve">PHICAL</t>
  </si>
  <si>
    <t xml:space="preserve">Philonotis calcarea</t>
  </si>
  <si>
    <t xml:space="preserve">(B. &amp; S.) Schimp.    </t>
  </si>
  <si>
    <r>
      <rPr>
        <i val="true"/>
        <sz val="9"/>
        <color rgb="FF000000"/>
        <rFont val="Times New Roman"/>
        <family val="1"/>
      </rPr>
      <t xml:space="preserve">Bartramia calcarea</t>
    </r>
    <r>
      <rPr>
        <sz val="9"/>
        <color rgb="FF000000"/>
        <rFont val="Times New Roman"/>
        <family val="1"/>
      </rPr>
      <t xml:space="preserve"> B.E.</t>
    </r>
  </si>
  <si>
    <t xml:space="preserve">PHIFOG</t>
  </si>
  <si>
    <t xml:space="preserve">Philonotis gr. fontana</t>
  </si>
  <si>
    <t xml:space="preserve">(Hedw.) Brid.</t>
  </si>
  <si>
    <r>
      <rPr>
        <i val="true"/>
        <sz val="9"/>
        <color rgb="FF000000"/>
        <rFont val="Times New Roman"/>
        <family val="1"/>
      </rPr>
      <t xml:space="preserve">Philonotis seriata</t>
    </r>
    <r>
      <rPr>
        <sz val="9"/>
        <color rgb="FF000000"/>
        <rFont val="Times New Roman"/>
        <family val="1"/>
      </rPr>
      <t xml:space="preserve"> Mitt.</t>
    </r>
  </si>
  <si>
    <r>
      <rPr>
        <i val="true"/>
        <sz val="9"/>
        <color rgb="FF000000"/>
        <rFont val="Times New Roman"/>
        <family val="1"/>
      </rPr>
      <t xml:space="preserve">Philonotis arnellii </t>
    </r>
    <r>
      <rPr>
        <sz val="9"/>
        <color rgb="FF000000"/>
        <rFont val="Times New Roman"/>
        <family val="1"/>
      </rPr>
      <t xml:space="preserve">Husn.</t>
    </r>
  </si>
  <si>
    <r>
      <rPr>
        <i val="true"/>
        <sz val="9"/>
        <color rgb="FF000000"/>
        <rFont val="Times New Roman"/>
        <family val="1"/>
      </rPr>
      <t xml:space="preserve">Philonotis caespitosa </t>
    </r>
    <r>
      <rPr>
        <sz val="9"/>
        <color rgb="FF000000"/>
        <rFont val="Times New Roman"/>
        <family val="1"/>
      </rPr>
      <t xml:space="preserve">Jur.</t>
    </r>
  </si>
  <si>
    <r>
      <rPr>
        <i val="true"/>
        <sz val="9"/>
        <color rgb="FF000000"/>
        <rFont val="Times New Roman"/>
        <family val="1"/>
      </rPr>
      <t xml:space="preserve">Philonotis marchica </t>
    </r>
    <r>
      <rPr>
        <sz val="9"/>
        <color rgb="FF000000"/>
        <rFont val="Times New Roman"/>
        <family val="1"/>
      </rPr>
      <t xml:space="preserve">(Hedw.) Brid.  </t>
    </r>
  </si>
  <si>
    <r>
      <rPr>
        <i val="true"/>
        <sz val="9"/>
        <color rgb="FF000000"/>
        <rFont val="Times New Roman"/>
        <family val="1"/>
      </rPr>
      <t xml:space="preserve">Philonotis rigida </t>
    </r>
    <r>
      <rPr>
        <sz val="9"/>
        <color rgb="FF000000"/>
        <rFont val="Times New Roman"/>
        <family val="1"/>
      </rPr>
      <t xml:space="preserve">Brid.  </t>
    </r>
  </si>
  <si>
    <t xml:space="preserve">PHISPX</t>
  </si>
  <si>
    <t xml:space="preserve">Philonotis sp.</t>
  </si>
  <si>
    <t xml:space="preserve">PLIAFF</t>
  </si>
  <si>
    <t xml:space="preserve">Plagiomnium affine</t>
  </si>
  <si>
    <t xml:space="preserve">(Bland.) T. Kop.    </t>
  </si>
  <si>
    <r>
      <rPr>
        <i val="true"/>
        <sz val="9"/>
        <rFont val="Times New Roman"/>
        <family val="1"/>
      </rPr>
      <t xml:space="preserve">Mnium affine </t>
    </r>
    <r>
      <rPr>
        <sz val="9"/>
        <rFont val="Times New Roman"/>
        <family val="1"/>
      </rPr>
      <t xml:space="preserve">Bland.  </t>
    </r>
  </si>
  <si>
    <t xml:space="preserve">PLIMED</t>
  </si>
  <si>
    <t xml:space="preserve">Plagiomnium medium</t>
  </si>
  <si>
    <t xml:space="preserve">(B. &amp; S.) T. Kop.    </t>
  </si>
  <si>
    <r>
      <rPr>
        <i val="true"/>
        <sz val="9"/>
        <rFont val="Times New Roman"/>
        <family val="1"/>
      </rPr>
      <t xml:space="preserve">Mnium medium </t>
    </r>
    <r>
      <rPr>
        <sz val="9"/>
        <rFont val="Times New Roman"/>
        <family val="1"/>
      </rPr>
      <t xml:space="preserve">B. &amp; S.   </t>
    </r>
  </si>
  <si>
    <t xml:space="preserve">PLIROS</t>
  </si>
  <si>
    <t xml:space="preserve">Plagiomnium rostratum</t>
  </si>
  <si>
    <t xml:space="preserve">(Schrad.) T. Kop.    </t>
  </si>
  <si>
    <r>
      <rPr>
        <i val="true"/>
        <sz val="9"/>
        <color rgb="FF000000"/>
        <rFont val="Times New Roman"/>
        <family val="1"/>
      </rPr>
      <t xml:space="preserve">Mnium rostratum </t>
    </r>
    <r>
      <rPr>
        <sz val="9"/>
        <color rgb="FF000000"/>
        <rFont val="Times New Roman"/>
        <family val="1"/>
      </rPr>
      <t xml:space="preserve">Schrad.</t>
    </r>
  </si>
  <si>
    <r>
      <rPr>
        <i val="true"/>
        <sz val="9"/>
        <rFont val="Times New Roman"/>
        <family val="1"/>
      </rPr>
      <t xml:space="preserve">Mnium longirostre </t>
    </r>
    <r>
      <rPr>
        <sz val="9"/>
        <rFont val="Times New Roman"/>
        <family val="1"/>
      </rPr>
      <t xml:space="preserve">Brid.</t>
    </r>
  </si>
  <si>
    <t xml:space="preserve">PLISPX</t>
  </si>
  <si>
    <t xml:space="preserve">Plagiomnium sp.</t>
  </si>
  <si>
    <t xml:space="preserve">T. Kop.    </t>
  </si>
  <si>
    <t xml:space="preserve">PLIUND</t>
  </si>
  <si>
    <t xml:space="preserve">Plagiomnium undulatum</t>
  </si>
  <si>
    <t xml:space="preserve">(Hedw.) T. Kop.    </t>
  </si>
  <si>
    <r>
      <rPr>
        <i val="true"/>
        <sz val="9"/>
        <rFont val="Times New Roman"/>
        <family val="1"/>
      </rPr>
      <t xml:space="preserve">Mnium undulatum </t>
    </r>
    <r>
      <rPr>
        <sz val="9"/>
        <rFont val="Times New Roman"/>
        <family val="1"/>
      </rPr>
      <t xml:space="preserve">Hedw.       </t>
    </r>
  </si>
  <si>
    <t xml:space="preserve">PLADEN</t>
  </si>
  <si>
    <t xml:space="preserve">Plagiothecium denticulatum</t>
  </si>
  <si>
    <t xml:space="preserve">(Hedw.) B., S. &amp; G.  </t>
  </si>
  <si>
    <r>
      <rPr>
        <i val="true"/>
        <sz val="9"/>
        <rFont val="Times New Roman"/>
        <family val="1"/>
      </rPr>
      <t xml:space="preserve">Plagiothecium donnianum</t>
    </r>
    <r>
      <rPr>
        <sz val="9"/>
        <rFont val="Times New Roman"/>
        <family val="1"/>
      </rPr>
      <t xml:space="preserve"> (Sm.) Mitt.</t>
    </r>
  </si>
  <si>
    <t xml:space="preserve">PLANEM</t>
  </si>
  <si>
    <t xml:space="preserve">Plagiothecium nemorale</t>
  </si>
  <si>
    <t xml:space="preserve">(Mitt.) Jaeg.     </t>
  </si>
  <si>
    <r>
      <rPr>
        <i val="true"/>
        <sz val="9"/>
        <rFont val="Times New Roman"/>
        <family val="1"/>
      </rPr>
      <t xml:space="preserve">Plagiothecium sylvaticum</t>
    </r>
    <r>
      <rPr>
        <sz val="9"/>
        <rFont val="Times New Roman"/>
        <family val="1"/>
      </rPr>
      <t xml:space="preserve"> auct.</t>
    </r>
  </si>
  <si>
    <r>
      <rPr>
        <i val="true"/>
        <sz val="9"/>
        <rFont val="Times New Roman"/>
        <family val="1"/>
      </rPr>
      <t xml:space="preserve">Plagiothecium neglectum</t>
    </r>
    <r>
      <rPr>
        <sz val="9"/>
        <rFont val="Times New Roman"/>
        <family val="1"/>
      </rPr>
      <t xml:space="preserve"> Mönk.</t>
    </r>
  </si>
  <si>
    <t xml:space="preserve">PLAPLA</t>
  </si>
  <si>
    <t xml:space="preserve">Plagiothecium platyphyllum</t>
  </si>
  <si>
    <t xml:space="preserve">Mönk.      </t>
  </si>
  <si>
    <t xml:space="preserve">PLASPX</t>
  </si>
  <si>
    <t xml:space="preserve">Plagiothecium sp.</t>
  </si>
  <si>
    <t xml:space="preserve">PLAUND</t>
  </si>
  <si>
    <t xml:space="preserve">Plagiothecium undulatum</t>
  </si>
  <si>
    <t xml:space="preserve">RACACI</t>
  </si>
  <si>
    <t xml:space="preserve">Racomitrium aciculare</t>
  </si>
  <si>
    <t xml:space="preserve">(Hedw.) Brid.     </t>
  </si>
  <si>
    <r>
      <rPr>
        <i val="true"/>
        <sz val="9"/>
        <color rgb="FF000000"/>
        <rFont val="Times New Roman"/>
        <family val="1"/>
      </rPr>
      <t xml:space="preserve">Rhacomitrium aciculare </t>
    </r>
    <r>
      <rPr>
        <sz val="9"/>
        <color rgb="FF000000"/>
        <rFont val="Times New Roman"/>
        <family val="1"/>
      </rPr>
      <t xml:space="preserve">(Hedw.) Brid.</t>
    </r>
  </si>
  <si>
    <t xml:space="preserve">RACAQU</t>
  </si>
  <si>
    <t xml:space="preserve">Racomitrium aquaticum</t>
  </si>
  <si>
    <t xml:space="preserve">(Schrad.) Brid.</t>
  </si>
  <si>
    <r>
      <rPr>
        <i val="true"/>
        <sz val="9"/>
        <rFont val="Times New Roman"/>
        <family val="1"/>
      </rPr>
      <t xml:space="preserve">Racomitrium protensum </t>
    </r>
    <r>
      <rPr>
        <sz val="9"/>
        <rFont val="Times New Roman"/>
        <family val="1"/>
      </rPr>
      <t xml:space="preserve">(A. Braun) Hüb.</t>
    </r>
  </si>
  <si>
    <t xml:space="preserve">Rhacomitrium aquaticum        </t>
  </si>
  <si>
    <t xml:space="preserve">RACSPX</t>
  </si>
  <si>
    <t xml:space="preserve">Racomitrium sp.</t>
  </si>
  <si>
    <t xml:space="preserve">Brid.     </t>
  </si>
  <si>
    <r>
      <rPr>
        <i val="true"/>
        <sz val="9"/>
        <rFont val="Times New Roman"/>
        <family val="1"/>
      </rPr>
      <t xml:space="preserve">Rhacomitrium sp.</t>
    </r>
    <r>
      <rPr>
        <sz val="9"/>
        <rFont val="Times New Roman"/>
        <family val="1"/>
      </rPr>
      <t xml:space="preserve"> auct.</t>
    </r>
  </si>
  <si>
    <t xml:space="preserve">RHZMAG</t>
  </si>
  <si>
    <t xml:space="preserve">Rhizomnium magnifolium</t>
  </si>
  <si>
    <t xml:space="preserve">(Horica) T. Kop.    </t>
  </si>
  <si>
    <r>
      <rPr>
        <i val="true"/>
        <sz val="9"/>
        <color rgb="FF000000"/>
        <rFont val="Times New Roman"/>
        <family val="1"/>
      </rPr>
      <t xml:space="preserve">Mnium punctatum</t>
    </r>
    <r>
      <rPr>
        <sz val="9"/>
        <color rgb="FF000000"/>
        <rFont val="Times New Roman"/>
        <family val="1"/>
      </rPr>
      <t xml:space="preserve"> Hedw. </t>
    </r>
    <r>
      <rPr>
        <i val="true"/>
        <sz val="9"/>
        <color rgb="FF000000"/>
        <rFont val="Times New Roman"/>
        <family val="1"/>
      </rPr>
      <t xml:space="preserve">var. elatum </t>
    </r>
    <r>
      <rPr>
        <sz val="9"/>
        <color rgb="FF000000"/>
        <rFont val="Times New Roman"/>
        <family val="1"/>
      </rPr>
      <t xml:space="preserve">Schimp.</t>
    </r>
  </si>
  <si>
    <r>
      <rPr>
        <i val="true"/>
        <sz val="9"/>
        <rFont val="Times New Roman"/>
        <family val="1"/>
      </rPr>
      <t xml:space="preserve">Rhizomnium perssonii </t>
    </r>
    <r>
      <rPr>
        <sz val="9"/>
        <rFont val="Times New Roman"/>
        <family val="1"/>
      </rPr>
      <t xml:space="preserve">T. Kop.</t>
    </r>
  </si>
  <si>
    <t xml:space="preserve">RHZPSE</t>
  </si>
  <si>
    <t xml:space="preserve">Rhizomnium pseudopunctatum</t>
  </si>
  <si>
    <t xml:space="preserve">(B. &amp; S.) T. Kop.  </t>
  </si>
  <si>
    <r>
      <rPr>
        <i val="true"/>
        <sz val="9"/>
        <rFont val="Times New Roman"/>
        <family val="1"/>
      </rPr>
      <t xml:space="preserve">Mnium pseudopunctatum </t>
    </r>
    <r>
      <rPr>
        <sz val="9"/>
        <rFont val="Times New Roman"/>
        <family val="1"/>
      </rPr>
      <t xml:space="preserve">B. &amp; S.</t>
    </r>
  </si>
  <si>
    <t xml:space="preserve">RHZPUN</t>
  </si>
  <si>
    <t xml:space="preserve">Rhizomnium punctatum</t>
  </si>
  <si>
    <t xml:space="preserve">(Hedw.) T. Kop.</t>
  </si>
  <si>
    <r>
      <rPr>
        <i val="true"/>
        <sz val="9"/>
        <color rgb="FF000000"/>
        <rFont val="Times New Roman"/>
        <family val="1"/>
      </rPr>
      <t xml:space="preserve">Mnium punctatum</t>
    </r>
    <r>
      <rPr>
        <sz val="9"/>
        <color rgb="FF000000"/>
        <rFont val="Times New Roman"/>
        <family val="1"/>
      </rPr>
      <t xml:space="preserve"> Hedw. </t>
    </r>
    <r>
      <rPr>
        <i val="true"/>
        <sz val="9"/>
        <color rgb="FF000000"/>
        <rFont val="Times New Roman"/>
        <family val="1"/>
      </rPr>
      <t xml:space="preserve">var. punctatum</t>
    </r>
    <r>
      <rPr>
        <sz val="9"/>
        <color rgb="FF000000"/>
        <rFont val="Times New Roman"/>
        <family val="1"/>
      </rPr>
      <t xml:space="preserve"> Hedw.</t>
    </r>
  </si>
  <si>
    <t xml:space="preserve">RHZSPX</t>
  </si>
  <si>
    <t xml:space="preserve">Rhizomnium sp.</t>
  </si>
  <si>
    <t xml:space="preserve">T. Kop.</t>
  </si>
  <si>
    <t xml:space="preserve">RHYALO</t>
  </si>
  <si>
    <t xml:space="preserve">Rhynchostegium alopecuroides</t>
  </si>
  <si>
    <t xml:space="preserve">(Brid.) A.J.E. Sm.    </t>
  </si>
  <si>
    <r>
      <rPr>
        <i val="true"/>
        <sz val="9"/>
        <rFont val="Times New Roman"/>
        <family val="1"/>
      </rPr>
      <t xml:space="preserve">Rhynchostegium lusitanicum </t>
    </r>
    <r>
      <rPr>
        <sz val="9"/>
        <rFont val="Times New Roman"/>
        <family val="1"/>
      </rPr>
      <t xml:space="preserve">(Schimp.) A.J.E. Sm.</t>
    </r>
  </si>
  <si>
    <r>
      <rPr>
        <i val="true"/>
        <sz val="9"/>
        <rFont val="Times New Roman"/>
        <family val="1"/>
      </rPr>
      <t xml:space="preserve">Hygrohypnum lusitanicum </t>
    </r>
    <r>
      <rPr>
        <sz val="9"/>
        <rFont val="Times New Roman"/>
        <family val="1"/>
      </rPr>
      <t xml:space="preserve">(Schimp.) Corb.</t>
    </r>
  </si>
  <si>
    <r>
      <rPr>
        <i val="true"/>
        <sz val="9"/>
        <rFont val="Times New Roman"/>
        <family val="1"/>
      </rPr>
      <t xml:space="preserve">Eurhynchium alopecuroides </t>
    </r>
    <r>
      <rPr>
        <sz val="9"/>
        <rFont val="Times New Roman"/>
        <family val="1"/>
      </rPr>
      <t xml:space="preserve">(Brid.) P. Rich. &amp; Wallace</t>
    </r>
  </si>
  <si>
    <t xml:space="preserve">RHYRIP</t>
  </si>
  <si>
    <t xml:space="preserve">Rhynchostegium riparioides</t>
  </si>
  <si>
    <t xml:space="preserve">(Hedw.) Card.</t>
  </si>
  <si>
    <r>
      <rPr>
        <i val="true"/>
        <sz val="9"/>
        <rFont val="Times New Roman"/>
        <family val="1"/>
      </rPr>
      <t xml:space="preserve">Platyhypnidium rusciforme </t>
    </r>
    <r>
      <rPr>
        <sz val="9"/>
        <rFont val="Times New Roman"/>
        <family val="1"/>
      </rPr>
      <t xml:space="preserve">Fleisch.</t>
    </r>
  </si>
  <si>
    <r>
      <rPr>
        <i val="true"/>
        <sz val="9"/>
        <rFont val="Times New Roman"/>
        <family val="1"/>
      </rPr>
      <t xml:space="preserve">Rhynchostegium rusciforme </t>
    </r>
    <r>
      <rPr>
        <sz val="9"/>
        <rFont val="Times New Roman"/>
        <family val="1"/>
      </rPr>
      <t xml:space="preserve">B., S. &amp; G.</t>
    </r>
  </si>
  <si>
    <r>
      <rPr>
        <i val="true"/>
        <sz val="9"/>
        <color rgb="FF000000"/>
        <rFont val="Times New Roman"/>
        <family val="1"/>
      </rPr>
      <t xml:space="preserve">Platyhypnidium riparioides </t>
    </r>
    <r>
      <rPr>
        <sz val="9"/>
        <color rgb="FF000000"/>
        <rFont val="Times New Roman"/>
        <family val="1"/>
      </rPr>
      <t xml:space="preserve">(Hedw.) Dix.</t>
    </r>
  </si>
  <si>
    <r>
      <rPr>
        <i val="true"/>
        <sz val="9"/>
        <color rgb="FF000000"/>
        <rFont val="Times New Roman"/>
        <family val="1"/>
      </rPr>
      <t xml:space="preserve">Eurynchium riparioides </t>
    </r>
    <r>
      <rPr>
        <sz val="9"/>
        <color rgb="FF000000"/>
        <rFont val="Times New Roman"/>
        <family val="1"/>
      </rPr>
      <t xml:space="preserve">(Hedw.) P. Rich.</t>
    </r>
  </si>
  <si>
    <t xml:space="preserve">RHYSPX</t>
  </si>
  <si>
    <t xml:space="preserve">Rhynchostegium sp.</t>
  </si>
  <si>
    <t xml:space="preserve">B., S. &amp; G.  </t>
  </si>
  <si>
    <r>
      <rPr>
        <i val="true"/>
        <sz val="9"/>
        <color rgb="FF000000"/>
        <rFont val="Times New Roman"/>
        <family val="1"/>
      </rPr>
      <t xml:space="preserve">Platyhypnidium sp. </t>
    </r>
    <r>
      <rPr>
        <sz val="9"/>
        <color rgb="FF000000"/>
        <rFont val="Times New Roman"/>
        <family val="1"/>
      </rPr>
      <t xml:space="preserve">Fleisch.</t>
    </r>
  </si>
  <si>
    <t xml:space="preserve">SCSAGA</t>
  </si>
  <si>
    <t xml:space="preserve">Schistidium agassizii</t>
  </si>
  <si>
    <t xml:space="preserve">Sull. &amp; Lesq.    </t>
  </si>
  <si>
    <r>
      <rPr>
        <i val="true"/>
        <sz val="9"/>
        <rFont val="Times New Roman"/>
        <family val="1"/>
      </rPr>
      <t xml:space="preserve">Grimmia agassizii</t>
    </r>
    <r>
      <rPr>
        <sz val="9"/>
        <rFont val="Times New Roman"/>
        <family val="1"/>
      </rPr>
      <t xml:space="preserve"> (Sull. &amp; Lesq.) Jaeg.</t>
    </r>
  </si>
  <si>
    <r>
      <rPr>
        <i val="true"/>
        <sz val="9"/>
        <rFont val="Times New Roman"/>
        <family val="1"/>
      </rPr>
      <t xml:space="preserve">Grimmia alpicola</t>
    </r>
    <r>
      <rPr>
        <sz val="9"/>
        <rFont val="Times New Roman"/>
        <family val="1"/>
      </rPr>
      <t xml:space="preserve"> Hedw.</t>
    </r>
  </si>
  <si>
    <r>
      <rPr>
        <i val="true"/>
        <sz val="9"/>
        <rFont val="Times New Roman"/>
        <family val="1"/>
      </rPr>
      <t xml:space="preserve">Schistidium alpicola </t>
    </r>
    <r>
      <rPr>
        <sz val="9"/>
        <rFont val="Times New Roman"/>
        <family val="1"/>
      </rPr>
      <t xml:space="preserve">(Hedw.) Limpr.</t>
    </r>
  </si>
  <si>
    <t xml:space="preserve">SCSRIV</t>
  </si>
  <si>
    <t xml:space="preserve">Schistidium rivulare</t>
  </si>
  <si>
    <t xml:space="preserve">(Brid.) Podp.</t>
  </si>
  <si>
    <r>
      <rPr>
        <i val="true"/>
        <sz val="9"/>
        <color rgb="FF000000"/>
        <rFont val="Times New Roman"/>
        <family val="1"/>
      </rPr>
      <t xml:space="preserve">Schistidium alpicola</t>
    </r>
    <r>
      <rPr>
        <sz val="9"/>
        <color rgb="FF000000"/>
        <rFont val="Times New Roman"/>
        <family val="1"/>
      </rPr>
      <t xml:space="preserve"> auct.</t>
    </r>
  </si>
  <si>
    <r>
      <rPr>
        <i val="true"/>
        <sz val="9"/>
        <color rgb="FF000000"/>
        <rFont val="Times New Roman"/>
        <family val="1"/>
      </rPr>
      <t xml:space="preserve">Schistidium helveticum </t>
    </r>
    <r>
      <rPr>
        <sz val="9"/>
        <color rgb="FF000000"/>
        <rFont val="Times New Roman"/>
        <family val="1"/>
      </rPr>
      <t xml:space="preserve">(Schkuhr) Deguchi</t>
    </r>
  </si>
  <si>
    <r>
      <rPr>
        <i val="true"/>
        <sz val="9"/>
        <color rgb="FF000000"/>
        <rFont val="Times New Roman"/>
        <family val="1"/>
      </rPr>
      <t xml:space="preserve">Grimmia alpicola</t>
    </r>
    <r>
      <rPr>
        <sz val="9"/>
        <color rgb="FF000000"/>
        <rFont val="Times New Roman"/>
        <family val="1"/>
      </rPr>
      <t xml:space="preserve"> Auct.</t>
    </r>
  </si>
  <si>
    <t xml:space="preserve">SCSSPX</t>
  </si>
  <si>
    <t xml:space="preserve">Schistidium sp.</t>
  </si>
  <si>
    <t xml:space="preserve">SPHANG</t>
  </si>
  <si>
    <t xml:space="preserve">Sphagnum angustifolium</t>
  </si>
  <si>
    <t xml:space="preserve">(C. Jens. ex Russ.) C. Jens. </t>
  </si>
  <si>
    <r>
      <rPr>
        <i val="true"/>
        <sz val="9"/>
        <rFont val="Times New Roman"/>
        <family val="1"/>
      </rPr>
      <t xml:space="preserve">Sphagnum parvifolium</t>
    </r>
    <r>
      <rPr>
        <sz val="9"/>
        <rFont val="Times New Roman"/>
        <family val="1"/>
      </rPr>
      <t xml:space="preserve"> (Warnst.) Warnst.</t>
    </r>
  </si>
  <si>
    <r>
      <rPr>
        <i val="true"/>
        <sz val="9"/>
        <rFont val="Times New Roman"/>
        <family val="1"/>
      </rPr>
      <t xml:space="preserve">Sphagnum recurvum var. tenue </t>
    </r>
    <r>
      <rPr>
        <sz val="9"/>
        <rFont val="Times New Roman"/>
        <family val="1"/>
      </rPr>
      <t xml:space="preserve">Klinggr.</t>
    </r>
  </si>
  <si>
    <t xml:space="preserve">SPHCAP</t>
  </si>
  <si>
    <t xml:space="preserve">Sphagnum capillifolium</t>
  </si>
  <si>
    <t xml:space="preserve">(Ehrh.) Hedw.     </t>
  </si>
  <si>
    <r>
      <rPr>
        <i val="true"/>
        <sz val="9"/>
        <rFont val="Times New Roman"/>
        <family val="1"/>
      </rPr>
      <t xml:space="preserve">Sphagnum acutifolium </t>
    </r>
    <r>
      <rPr>
        <sz val="9"/>
        <rFont val="Times New Roman"/>
        <family val="1"/>
      </rPr>
      <t xml:space="preserve">Ehrh. ex Schrad.</t>
    </r>
  </si>
  <si>
    <r>
      <rPr>
        <i val="true"/>
        <sz val="9"/>
        <rFont val="Times New Roman"/>
        <family val="1"/>
      </rPr>
      <t xml:space="preserve">Sphagnum capillaceum</t>
    </r>
    <r>
      <rPr>
        <sz val="9"/>
        <rFont val="Times New Roman"/>
        <family val="1"/>
      </rPr>
      <t xml:space="preserve"> (Weiss) Schrank</t>
    </r>
  </si>
  <si>
    <r>
      <rPr>
        <i val="true"/>
        <sz val="9"/>
        <rFont val="Times New Roman"/>
        <family val="1"/>
      </rPr>
      <t xml:space="preserve">Sphagnum nemoreum</t>
    </r>
    <r>
      <rPr>
        <sz val="9"/>
        <rFont val="Times New Roman"/>
        <family val="1"/>
      </rPr>
      <t xml:space="preserve"> auct.</t>
    </r>
  </si>
  <si>
    <r>
      <rPr>
        <i val="true"/>
        <sz val="9"/>
        <rFont val="Times New Roman"/>
        <family val="1"/>
      </rPr>
      <t xml:space="preserve">Sphagnum subtile</t>
    </r>
    <r>
      <rPr>
        <sz val="9"/>
        <rFont val="Times New Roman"/>
        <family val="1"/>
      </rPr>
      <t xml:space="preserve"> (Russ.) Warnst.</t>
    </r>
  </si>
  <si>
    <t xml:space="preserve">SPHDEN</t>
  </si>
  <si>
    <t xml:space="preserve">Sphagnum denticulatum</t>
  </si>
  <si>
    <t xml:space="preserve">Brid.      </t>
  </si>
  <si>
    <t xml:space="preserve">Sphagnum gr. inundatum</t>
  </si>
  <si>
    <r>
      <rPr>
        <i val="true"/>
        <sz val="9"/>
        <rFont val="Times New Roman"/>
        <family val="1"/>
      </rPr>
      <t xml:space="preserve">Sphagnum lescurii</t>
    </r>
    <r>
      <rPr>
        <sz val="9"/>
        <rFont val="Times New Roman"/>
        <family val="1"/>
      </rPr>
      <t xml:space="preserve"> Sull.</t>
    </r>
  </si>
  <si>
    <r>
      <rPr>
        <i val="true"/>
        <sz val="9"/>
        <rFont val="Times New Roman"/>
        <family val="1"/>
      </rPr>
      <t xml:space="preserve">Sphagnum auriculatum</t>
    </r>
    <r>
      <rPr>
        <sz val="9"/>
        <rFont val="Times New Roman"/>
        <family val="1"/>
      </rPr>
      <t xml:space="preserve"> Schimp.</t>
    </r>
  </si>
  <si>
    <r>
      <rPr>
        <i val="true"/>
        <sz val="9"/>
        <rFont val="Times New Roman"/>
        <family val="1"/>
      </rPr>
      <t xml:space="preserve">Sphagnum rufescens</t>
    </r>
    <r>
      <rPr>
        <sz val="9"/>
        <rFont val="Times New Roman"/>
        <family val="1"/>
      </rPr>
      <t xml:space="preserve"> (Nees &amp; Hornsch.) Warnst.</t>
    </r>
  </si>
  <si>
    <t xml:space="preserve">SPHFAL</t>
  </si>
  <si>
    <t xml:space="preserve">Sphagnum fallax</t>
  </si>
  <si>
    <t xml:space="preserve">(Klinggr.) Klinggr.   </t>
  </si>
  <si>
    <r>
      <rPr>
        <i val="true"/>
        <sz val="9"/>
        <rFont val="Times New Roman"/>
        <family val="1"/>
      </rPr>
      <t xml:space="preserve">Sphagnum apiculatum</t>
    </r>
    <r>
      <rPr>
        <sz val="9"/>
        <rFont val="Times New Roman"/>
        <family val="1"/>
      </rPr>
      <t xml:space="preserve"> Lindb.</t>
    </r>
  </si>
  <si>
    <r>
      <rPr>
        <i val="true"/>
        <sz val="9"/>
        <color rgb="FF000000"/>
        <rFont val="Times New Roman"/>
        <family val="1"/>
      </rPr>
      <t xml:space="preserve">Sphagnum recurvum var. mucronatum</t>
    </r>
    <r>
      <rPr>
        <sz val="9"/>
        <color rgb="FF000000"/>
        <rFont val="Times New Roman"/>
        <family val="1"/>
      </rPr>
      <t xml:space="preserve"> Russ.</t>
    </r>
  </si>
  <si>
    <t xml:space="preserve">SPHFIM</t>
  </si>
  <si>
    <t xml:space="preserve">Sphagnum fimbriatum</t>
  </si>
  <si>
    <t xml:space="preserve">Wils.      </t>
  </si>
  <si>
    <t xml:space="preserve">SPHFLE</t>
  </si>
  <si>
    <t xml:space="preserve">Sphagnum flexuosum</t>
  </si>
  <si>
    <t xml:space="preserve">Dozy &amp; Molk.    </t>
  </si>
  <si>
    <r>
      <rPr>
        <i val="true"/>
        <sz val="9"/>
        <rFont val="Times New Roman"/>
        <family val="1"/>
      </rPr>
      <t xml:space="preserve">Sphagnum amblyphyllum</t>
    </r>
    <r>
      <rPr>
        <sz val="9"/>
        <rFont val="Times New Roman"/>
        <family val="1"/>
      </rPr>
      <t xml:space="preserve"> (Russ.) Zick.</t>
    </r>
  </si>
  <si>
    <r>
      <rPr>
        <i val="true"/>
        <sz val="9"/>
        <rFont val="Times New Roman"/>
        <family val="1"/>
      </rPr>
      <t xml:space="preserve">Sphagnum recurvum var. majus</t>
    </r>
    <r>
      <rPr>
        <sz val="9"/>
        <rFont val="Times New Roman"/>
        <family val="1"/>
      </rPr>
      <t xml:space="preserve"> (Angstr. ex Warnst.) Warnst.</t>
    </r>
  </si>
  <si>
    <t xml:space="preserve">SPHPAL</t>
  </si>
  <si>
    <t xml:space="preserve">Sphagnum palustre</t>
  </si>
  <si>
    <t xml:space="preserve">SPHPAA</t>
  </si>
  <si>
    <t xml:space="preserve">Sphagnum papillosum var. laeve</t>
  </si>
  <si>
    <t xml:space="preserve">Warnst.</t>
  </si>
  <si>
    <r>
      <rPr>
        <i val="true"/>
        <sz val="9"/>
        <rFont val="Times New Roman"/>
        <family val="1"/>
      </rPr>
      <t xml:space="preserve">Sphagnum hakkodense</t>
    </r>
    <r>
      <rPr>
        <sz val="9"/>
        <rFont val="Times New Roman"/>
        <family val="1"/>
      </rPr>
      <t xml:space="preserve"> Warnst. &amp; Card.</t>
    </r>
    <r>
      <rPr>
        <i val="true"/>
        <sz val="9"/>
        <rFont val="Times New Roman"/>
        <family val="1"/>
      </rPr>
      <t xml:space="preserve"> var. laeve</t>
    </r>
  </si>
  <si>
    <t xml:space="preserve">SPHSPX</t>
  </si>
  <si>
    <t xml:space="preserve">Sphagnum sp.</t>
  </si>
  <si>
    <t xml:space="preserve">SPHSUB</t>
  </si>
  <si>
    <t xml:space="preserve">Sphagnum subsecundum</t>
  </si>
  <si>
    <t xml:space="preserve">THAALO</t>
  </si>
  <si>
    <t xml:space="preserve">Thamnobryum alopecurum</t>
  </si>
  <si>
    <t xml:space="preserve">(Hedw.) Gang.</t>
  </si>
  <si>
    <r>
      <rPr>
        <i val="true"/>
        <sz val="9"/>
        <rFont val="Times New Roman"/>
        <family val="1"/>
      </rPr>
      <t xml:space="preserve">Thamnium alopecurum </t>
    </r>
    <r>
      <rPr>
        <sz val="9"/>
        <rFont val="Times New Roman"/>
        <family val="1"/>
      </rPr>
      <t xml:space="preserve">(Hedw.) B., S. &amp; G.</t>
    </r>
  </si>
  <si>
    <r>
      <rPr>
        <i val="true"/>
        <sz val="9"/>
        <rFont val="Times New Roman"/>
        <family val="1"/>
      </rPr>
      <t xml:space="preserve">Thamnium mediterraneum </t>
    </r>
    <r>
      <rPr>
        <sz val="9"/>
        <rFont val="Times New Roman"/>
        <family val="1"/>
      </rPr>
      <t xml:space="preserve">(Bott.) G. Roth</t>
    </r>
  </si>
  <si>
    <t xml:space="preserve">TORLAT</t>
  </si>
  <si>
    <t xml:space="preserve">Tortula latifolia</t>
  </si>
  <si>
    <t xml:space="preserve">Bruch ex Hartm.   </t>
  </si>
  <si>
    <r>
      <rPr>
        <i val="true"/>
        <sz val="9"/>
        <rFont val="Times New Roman"/>
        <family val="1"/>
      </rPr>
      <t xml:space="preserve">Syntrichia latifolia</t>
    </r>
    <r>
      <rPr>
        <sz val="9"/>
        <rFont val="Times New Roman"/>
        <family val="1"/>
      </rPr>
      <t xml:space="preserve"> (Bruch ex Hartm.) Hüb.</t>
    </r>
  </si>
  <si>
    <t xml:space="preserve">- PTERIDOPHYTES -</t>
  </si>
  <si>
    <t xml:space="preserve">PT</t>
  </si>
  <si>
    <t xml:space="preserve">ADICAP</t>
  </si>
  <si>
    <t xml:space="preserve">Adiantum capillus-veneris</t>
  </si>
  <si>
    <t xml:space="preserve">veneris L.     </t>
  </si>
  <si>
    <t xml:space="preserve">PTE</t>
  </si>
  <si>
    <t xml:space="preserve">ATHFIL</t>
  </si>
  <si>
    <t xml:space="preserve">Athyrium filix-femina</t>
  </si>
  <si>
    <t xml:space="preserve">(L.) Roth.     </t>
  </si>
  <si>
    <t xml:space="preserve">AZOCAR</t>
  </si>
  <si>
    <t xml:space="preserve">Azolla caroliniana</t>
  </si>
  <si>
    <t xml:space="preserve">AZOFIL</t>
  </si>
  <si>
    <t xml:space="preserve">Azolla filiculoides</t>
  </si>
  <si>
    <t xml:space="preserve">lam.      </t>
  </si>
  <si>
    <t xml:space="preserve">AZOSPX</t>
  </si>
  <si>
    <t xml:space="preserve">Azolla sp.</t>
  </si>
  <si>
    <t xml:space="preserve">BLESPI</t>
  </si>
  <si>
    <t xml:space="preserve">Blechnum spicant</t>
  </si>
  <si>
    <t xml:space="preserve">CEATHA</t>
  </si>
  <si>
    <t xml:space="preserve">Ceratopteris thalictroides</t>
  </si>
  <si>
    <t xml:space="preserve">DRYCAR</t>
  </si>
  <si>
    <t xml:space="preserve">Dryopteris carthusiana</t>
  </si>
  <si>
    <t xml:space="preserve">(Villar) H.P. Fuschs    </t>
  </si>
  <si>
    <t xml:space="preserve">EQUARV</t>
  </si>
  <si>
    <t xml:space="preserve">Equisetum arvense</t>
  </si>
  <si>
    <t xml:space="preserve">EQUFLU</t>
  </si>
  <si>
    <t xml:space="preserve">Equisetum fluviatile</t>
  </si>
  <si>
    <t xml:space="preserve">Equisetum limosum</t>
  </si>
  <si>
    <t xml:space="preserve">EQUMAX</t>
  </si>
  <si>
    <t xml:space="preserve">Equisetum maximum</t>
  </si>
  <si>
    <t xml:space="preserve">Lam.      </t>
  </si>
  <si>
    <t xml:space="preserve">EQUPAL</t>
  </si>
  <si>
    <t xml:space="preserve">Equisetum palustre</t>
  </si>
  <si>
    <t xml:space="preserve">EQUPRA</t>
  </si>
  <si>
    <t xml:space="preserve">Equisetum pratense</t>
  </si>
  <si>
    <t xml:space="preserve">EQUSPX</t>
  </si>
  <si>
    <t xml:space="preserve">Equisetum sp.</t>
  </si>
  <si>
    <t xml:space="preserve">EQUXLI</t>
  </si>
  <si>
    <t xml:space="preserve">Equisetum x litorale</t>
  </si>
  <si>
    <t xml:space="preserve">Kuhlew ex Rupr.    </t>
  </si>
  <si>
    <t xml:space="preserve">ISOAZO</t>
  </si>
  <si>
    <t xml:space="preserve">Isoetes azorica</t>
  </si>
  <si>
    <t xml:space="preserve">ISOBOR</t>
  </si>
  <si>
    <t xml:space="preserve">Isoetes boryana</t>
  </si>
  <si>
    <t xml:space="preserve">ISOBRO</t>
  </si>
  <si>
    <t xml:space="preserve">Isoetes brochonii</t>
  </si>
  <si>
    <t xml:space="preserve">ISOECH</t>
  </si>
  <si>
    <t xml:space="preserve">Isoetes echinospora</t>
  </si>
  <si>
    <t xml:space="preserve">Durieu      </t>
  </si>
  <si>
    <t xml:space="preserve">ISOLAC</t>
  </si>
  <si>
    <t xml:space="preserve">Isoetes lacustris</t>
  </si>
  <si>
    <t xml:space="preserve">ISOLON</t>
  </si>
  <si>
    <t xml:space="preserve">Isoetes longissima</t>
  </si>
  <si>
    <t xml:space="preserve">ISOMAL</t>
  </si>
  <si>
    <t xml:space="preserve">Isoetes malinverniana</t>
  </si>
  <si>
    <t xml:space="preserve">ISOSPX</t>
  </si>
  <si>
    <t xml:space="preserve">Isoetes sp.</t>
  </si>
  <si>
    <t xml:space="preserve">ISOVEL</t>
  </si>
  <si>
    <t xml:space="preserve">Isoetes velata</t>
  </si>
  <si>
    <t xml:space="preserve">ISOVEA</t>
  </si>
  <si>
    <t xml:space="preserve">Isoetes velata subsp. asturicense</t>
  </si>
  <si>
    <t xml:space="preserve">ISOVET</t>
  </si>
  <si>
    <t xml:space="preserve">Isoetes velata subsp. tegulensis</t>
  </si>
  <si>
    <t xml:space="preserve">ISOVEE</t>
  </si>
  <si>
    <t xml:space="preserve">Isoetes velata subsp. tenuissima</t>
  </si>
  <si>
    <t xml:space="preserve">ISOVEV</t>
  </si>
  <si>
    <t xml:space="preserve">Isoetes velata subsp. velata</t>
  </si>
  <si>
    <t xml:space="preserve">OSMREG</t>
  </si>
  <si>
    <t xml:space="preserve">Osmunda regalis</t>
  </si>
  <si>
    <t xml:space="preserve">PILGLO</t>
  </si>
  <si>
    <t xml:space="preserve">Pilularia globulifera</t>
  </si>
  <si>
    <t xml:space="preserve">PILMIN</t>
  </si>
  <si>
    <t xml:space="preserve">Pilularia minuta</t>
  </si>
  <si>
    <t xml:space="preserve">SALNAT</t>
  </si>
  <si>
    <t xml:space="preserve">Salvinia natans</t>
  </si>
  <si>
    <t xml:space="preserve">(L.) All.     </t>
  </si>
  <si>
    <t xml:space="preserve">THEPAL</t>
  </si>
  <si>
    <t xml:space="preserve">Thelypteris palustris</t>
  </si>
  <si>
    <t xml:space="preserve">- PHANEROGAMES -</t>
  </si>
  <si>
    <t xml:space="preserve">PH</t>
  </si>
  <si>
    <t xml:space="preserve">- Hydrophytes</t>
  </si>
  <si>
    <t xml:space="preserve">HYD</t>
  </si>
  <si>
    <t xml:space="preserve">ALDVES</t>
  </si>
  <si>
    <t xml:space="preserve">Aldrovanda vesiculosa</t>
  </si>
  <si>
    <t xml:space="preserve">PHy</t>
  </si>
  <si>
    <t xml:space="preserve">DICOT</t>
  </si>
  <si>
    <t xml:space="preserve">ALTFIL</t>
  </si>
  <si>
    <t xml:space="preserve">Althenia filiformis</t>
  </si>
  <si>
    <t xml:space="preserve">MONOCOT</t>
  </si>
  <si>
    <t xml:space="preserve">ALTORI</t>
  </si>
  <si>
    <t xml:space="preserve">Althenia orientalis</t>
  </si>
  <si>
    <t xml:space="preserve">APIINU</t>
  </si>
  <si>
    <t xml:space="preserve">Apium inundatum</t>
  </si>
  <si>
    <t xml:space="preserve">Sium inundatum</t>
  </si>
  <si>
    <t xml:space="preserve">APINOD</t>
  </si>
  <si>
    <t xml:space="preserve">Apium nodiflorum</t>
  </si>
  <si>
    <t xml:space="preserve">(L.) Lag.     </t>
  </si>
  <si>
    <t xml:space="preserve">Sium nodiflorum</t>
  </si>
  <si>
    <t xml:space="preserve">Helosciadium nodiflorum</t>
  </si>
  <si>
    <t xml:space="preserve">APODIS</t>
  </si>
  <si>
    <t xml:space="preserve">Aponogeton distachyos</t>
  </si>
  <si>
    <t xml:space="preserve">CABCAR</t>
  </si>
  <si>
    <t xml:space="preserve">Cabomba caroliniana</t>
  </si>
  <si>
    <t xml:space="preserve">Gray      </t>
  </si>
  <si>
    <t xml:space="preserve">CADPAR</t>
  </si>
  <si>
    <t xml:space="preserve">Caldesia parnassifolia</t>
  </si>
  <si>
    <t xml:space="preserve">CALBRU</t>
  </si>
  <si>
    <t xml:space="preserve">Callitriche brutia</t>
  </si>
  <si>
    <t xml:space="preserve">Pet.      </t>
  </si>
  <si>
    <t xml:space="preserve">CALCOP</t>
  </si>
  <si>
    <t xml:space="preserve">Callitriche cophocarpa</t>
  </si>
  <si>
    <t xml:space="preserve">Sendtn.      </t>
  </si>
  <si>
    <t xml:space="preserve">CALCRI</t>
  </si>
  <si>
    <t xml:space="preserve">Callitriche cribrosa</t>
  </si>
  <si>
    <t xml:space="preserve">CALHAM</t>
  </si>
  <si>
    <t xml:space="preserve">Callitriche hamulata</t>
  </si>
  <si>
    <t xml:space="preserve">Kützing ex Koch    </t>
  </si>
  <si>
    <t xml:space="preserve">Callitriche intermedia subsp. hamulata</t>
  </si>
  <si>
    <t xml:space="preserve">CALHER</t>
  </si>
  <si>
    <t xml:space="preserve">Callitriche hermaphrodita</t>
  </si>
  <si>
    <t xml:space="preserve">CALLEN</t>
  </si>
  <si>
    <t xml:space="preserve">Callitriche lenisulca</t>
  </si>
  <si>
    <t xml:space="preserve">CALLUS</t>
  </si>
  <si>
    <t xml:space="preserve">Callitriche lusitanica</t>
  </si>
  <si>
    <t xml:space="preserve">CALOBT</t>
  </si>
  <si>
    <t xml:space="preserve">Callitriche obtusangula</t>
  </si>
  <si>
    <t xml:space="preserve">Le Gall     </t>
  </si>
  <si>
    <t xml:space="preserve">CALPAL</t>
  </si>
  <si>
    <t xml:space="preserve">Callitriche palustris</t>
  </si>
  <si>
    <t xml:space="preserve">CALPLA</t>
  </si>
  <si>
    <t xml:space="preserve">Callitriche platycarpa</t>
  </si>
  <si>
    <t xml:space="preserve">CALPUL</t>
  </si>
  <si>
    <t xml:space="preserve">Callitriche pulchra</t>
  </si>
  <si>
    <t xml:space="preserve">CALREG</t>
  </si>
  <si>
    <t xml:space="preserve">Callitriche regis-jubae</t>
  </si>
  <si>
    <t xml:space="preserve">CALSPX</t>
  </si>
  <si>
    <t xml:space="preserve">Callitriche sp.</t>
  </si>
  <si>
    <t xml:space="preserve">CALSTA</t>
  </si>
  <si>
    <t xml:space="preserve">Callitriche stagnalis</t>
  </si>
  <si>
    <t xml:space="preserve">Scop.      </t>
  </si>
  <si>
    <t xml:space="preserve">CALTRF</t>
  </si>
  <si>
    <t xml:space="preserve">Callitriche truncata subsp. fimbriata</t>
  </si>
  <si>
    <t xml:space="preserve">CALTRO</t>
  </si>
  <si>
    <t xml:space="preserve">Callitriche truncata subsp. occidentalis</t>
  </si>
  <si>
    <t xml:space="preserve">Callitriche truncata subsp. truncata</t>
  </si>
  <si>
    <t xml:space="preserve">CALXVI</t>
  </si>
  <si>
    <t xml:space="preserve">Callitriche x vigens</t>
  </si>
  <si>
    <t xml:space="preserve">CERDEM</t>
  </si>
  <si>
    <t xml:space="preserve">Ceratophyllum demersum</t>
  </si>
  <si>
    <t xml:space="preserve">CERDEA</t>
  </si>
  <si>
    <t xml:space="preserve">Ceratophyllum demersum var. apiculatum</t>
  </si>
  <si>
    <t xml:space="preserve">CERDEI</t>
  </si>
  <si>
    <t xml:space="preserve">Ceratophyllum demersum var. inerme</t>
  </si>
  <si>
    <t xml:space="preserve">CERMUR</t>
  </si>
  <si>
    <t xml:space="preserve">Ceratophyllum muricatum</t>
  </si>
  <si>
    <t xml:space="preserve">CERPLA</t>
  </si>
  <si>
    <t xml:space="preserve">Ceratophyllum platyacanthum</t>
  </si>
  <si>
    <t xml:space="preserve">CERSPX</t>
  </si>
  <si>
    <t xml:space="preserve">Ceratophyllum sp.</t>
  </si>
  <si>
    <t xml:space="preserve">CERSUB</t>
  </si>
  <si>
    <t xml:space="preserve">Ceratophyllum submersum</t>
  </si>
  <si>
    <t xml:space="preserve">EGEDEN</t>
  </si>
  <si>
    <t xml:space="preserve">Egeria densa</t>
  </si>
  <si>
    <t xml:space="preserve">Planch      </t>
  </si>
  <si>
    <t xml:space="preserve">EICCRA</t>
  </si>
  <si>
    <t xml:space="preserve">Eichhornia crassipes</t>
  </si>
  <si>
    <t xml:space="preserve">EICSPX</t>
  </si>
  <si>
    <t xml:space="preserve">Eichhornia sp.</t>
  </si>
  <si>
    <t xml:space="preserve">ELOCAL</t>
  </si>
  <si>
    <t xml:space="preserve">Elodea callitrichoides</t>
  </si>
  <si>
    <t xml:space="preserve">ELOCAN</t>
  </si>
  <si>
    <t xml:space="preserve">Elodea canadensis</t>
  </si>
  <si>
    <t xml:space="preserve">Michx      </t>
  </si>
  <si>
    <t xml:space="preserve">ELOERN</t>
  </si>
  <si>
    <t xml:space="preserve">Elodea ernstiae</t>
  </si>
  <si>
    <t xml:space="preserve">ELONUT</t>
  </si>
  <si>
    <t xml:space="preserve">Elodea nuttalii</t>
  </si>
  <si>
    <t xml:space="preserve">(Planchon) St John    </t>
  </si>
  <si>
    <t xml:space="preserve">ELOSPX</t>
  </si>
  <si>
    <t xml:space="preserve">Elodea sp.</t>
  </si>
  <si>
    <t xml:space="preserve">GRODEN</t>
  </si>
  <si>
    <t xml:space="preserve">Groenlandia densa</t>
  </si>
  <si>
    <t xml:space="preserve">(L.) Fourr.     </t>
  </si>
  <si>
    <t xml:space="preserve">Potamogeton densus</t>
  </si>
  <si>
    <t xml:space="preserve">HEEREN</t>
  </si>
  <si>
    <t xml:space="preserve">Heteranthera reniformis</t>
  </si>
  <si>
    <t xml:space="preserve">HIPSPX</t>
  </si>
  <si>
    <t xml:space="preserve">Hippuris sp.</t>
  </si>
  <si>
    <t xml:space="preserve">HIPVUL</t>
  </si>
  <si>
    <t xml:space="preserve">Hippuris vulgaris</t>
  </si>
  <si>
    <t xml:space="preserve">HOTPAL</t>
  </si>
  <si>
    <t xml:space="preserve">Hottonia palustris</t>
  </si>
  <si>
    <t xml:space="preserve">HYLVER</t>
  </si>
  <si>
    <t xml:space="preserve">Hydrilla verticillata</t>
  </si>
  <si>
    <t xml:space="preserve">HYDMOR</t>
  </si>
  <si>
    <t xml:space="preserve">Hydrocharis morsus-ranae</t>
  </si>
  <si>
    <t xml:space="preserve">HYRRAN</t>
  </si>
  <si>
    <t xml:space="preserve">Hydrocotyle ranunculoides</t>
  </si>
  <si>
    <t xml:space="preserve">JUNBUL</t>
  </si>
  <si>
    <t xml:space="preserve">Juncus bulbosus</t>
  </si>
  <si>
    <t xml:space="preserve">LAGMAJ</t>
  </si>
  <si>
    <t xml:space="preserve">Lagarosiphon major</t>
  </si>
  <si>
    <t xml:space="preserve">(Ridley) Moss     </t>
  </si>
  <si>
    <t xml:space="preserve">LEMAEQ</t>
  </si>
  <si>
    <t xml:space="preserve">Lemna aequinoctialis</t>
  </si>
  <si>
    <t xml:space="preserve">LEMGIB</t>
  </si>
  <si>
    <t xml:space="preserve">Lemna gibba</t>
  </si>
  <si>
    <t xml:space="preserve">LEMMIN</t>
  </si>
  <si>
    <t xml:space="preserve">Lemna minor</t>
  </si>
  <si>
    <t xml:space="preserve">LEMMIU</t>
  </si>
  <si>
    <t xml:space="preserve">Lemna minuscula</t>
  </si>
  <si>
    <r>
      <rPr>
        <i val="true"/>
        <sz val="9"/>
        <rFont val="Times New Roman"/>
        <family val="1"/>
      </rPr>
      <t xml:space="preserve">Lemna minuta</t>
    </r>
    <r>
      <rPr>
        <sz val="9"/>
        <rFont val="Times New Roman"/>
        <family val="1"/>
      </rPr>
      <t xml:space="preserve"> L.</t>
    </r>
  </si>
  <si>
    <t xml:space="preserve">LEMSPX</t>
  </si>
  <si>
    <t xml:space="preserve">Lemna sp.</t>
  </si>
  <si>
    <t xml:space="preserve">LEMTRI</t>
  </si>
  <si>
    <t xml:space="preserve">Lemna trisulca</t>
  </si>
  <si>
    <t xml:space="preserve">LEMTUR</t>
  </si>
  <si>
    <t xml:space="preserve">Lemna turionifera</t>
  </si>
  <si>
    <t xml:space="preserve">Landolt      </t>
  </si>
  <si>
    <t xml:space="preserve">LITUNI</t>
  </si>
  <si>
    <t xml:space="preserve">Littorella uniflora</t>
  </si>
  <si>
    <t xml:space="preserve">(L.) Ascherson     </t>
  </si>
  <si>
    <t xml:space="preserve">LOBDOR</t>
  </si>
  <si>
    <t xml:space="preserve">Lobelia dortmanna</t>
  </si>
  <si>
    <t xml:space="preserve">LURNAT</t>
  </si>
  <si>
    <t xml:space="preserve">Luronium natans</t>
  </si>
  <si>
    <t xml:space="preserve">(L.) Rafin.     </t>
  </si>
  <si>
    <t xml:space="preserve">Alisma natans</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</si>
  <si>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</si>
  <si>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</si>
  <si>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</si>
  <si>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</si>
  <si>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</si>
  <si>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</si>
  <si>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</si>
  <si>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</si>
  <si>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MYRALT</t>
  </si>
  <si>
    <t xml:space="preserve">Myriophyllum alterniflorum</t>
  </si>
  <si>
    <t xml:space="preserve">DC.      </t>
  </si>
  <si>
    <t xml:space="preserve">MYREXA</t>
  </si>
  <si>
    <t xml:space="preserve">Myriophyllum exalbescens</t>
  </si>
  <si>
    <t xml:space="preserve">MYRHET</t>
  </si>
  <si>
    <t xml:space="preserve">Myriophyllum heterophyllum</t>
  </si>
  <si>
    <t xml:space="preserve">MYRSPX</t>
  </si>
  <si>
    <t xml:space="preserve">Myriophyllum sp.</t>
  </si>
  <si>
    <t xml:space="preserve">MYRSPI</t>
  </si>
  <si>
    <t xml:space="preserve">Myriophyllum spicatum</t>
  </si>
  <si>
    <t xml:space="preserve">MYRVEU</t>
  </si>
  <si>
    <t xml:space="preserve">Myriophyllum verrucosum</t>
  </si>
  <si>
    <t xml:space="preserve">MYRVER</t>
  </si>
  <si>
    <t xml:space="preserve">Myriophyllum verticillatum</t>
  </si>
  <si>
    <t xml:space="preserve">NAJFLE</t>
  </si>
  <si>
    <t xml:space="preserve">Najas flexilis</t>
  </si>
  <si>
    <t xml:space="preserve">NAJGRA</t>
  </si>
  <si>
    <t xml:space="preserve">Najas gracillima</t>
  </si>
  <si>
    <t xml:space="preserve">NAJGRM</t>
  </si>
  <si>
    <t xml:space="preserve">Najas graminea</t>
  </si>
  <si>
    <t xml:space="preserve">NAJMAR</t>
  </si>
  <si>
    <t xml:space="preserve">Najas marina</t>
  </si>
  <si>
    <t xml:space="preserve">Najas major</t>
  </si>
  <si>
    <t xml:space="preserve">NAJMAA</t>
  </si>
  <si>
    <t xml:space="preserve">Najas marina subsp. armata</t>
  </si>
  <si>
    <t xml:space="preserve">NAJMAI</t>
  </si>
  <si>
    <t xml:space="preserve">Najas marina subsp. intermedia</t>
  </si>
  <si>
    <t xml:space="preserve">NAJMAM</t>
  </si>
  <si>
    <t xml:space="preserve">Najas marina subsp. marina</t>
  </si>
  <si>
    <t xml:space="preserve">NAJMIN</t>
  </si>
  <si>
    <t xml:space="preserve">Najas minor</t>
  </si>
  <si>
    <t xml:space="preserve">NAJORI</t>
  </si>
  <si>
    <t xml:space="preserve">Najas orientalis</t>
  </si>
  <si>
    <t xml:space="preserve">NAJSPX</t>
  </si>
  <si>
    <t xml:space="preserve">Najas sp.</t>
  </si>
  <si>
    <t xml:space="preserve">NAJTEN</t>
  </si>
  <si>
    <t xml:space="preserve">Najas tenuissima</t>
  </si>
  <si>
    <t xml:space="preserve">NELNUC</t>
  </si>
  <si>
    <t xml:space="preserve">Nelumbo nucifera</t>
  </si>
  <si>
    <t xml:space="preserve">NUPADV</t>
  </si>
  <si>
    <t xml:space="preserve">Nuphar advena</t>
  </si>
  <si>
    <t xml:space="preserve">NUPLUT</t>
  </si>
  <si>
    <t xml:space="preserve">Nuphar lutea</t>
  </si>
  <si>
    <t xml:space="preserve">(L.) Sibth. &amp; Sm.   </t>
  </si>
  <si>
    <t xml:space="preserve">NUPLXP</t>
  </si>
  <si>
    <t xml:space="preserve">Nuphar lutea x pumila</t>
  </si>
  <si>
    <t xml:space="preserve">NUPPUM</t>
  </si>
  <si>
    <t xml:space="preserve">Nuphar pumila</t>
  </si>
  <si>
    <t xml:space="preserve">(Timm) DC.     </t>
  </si>
  <si>
    <t xml:space="preserve">NUPSPX</t>
  </si>
  <si>
    <t xml:space="preserve">Nuphar sp.</t>
  </si>
  <si>
    <t xml:space="preserve">NUPXSP</t>
  </si>
  <si>
    <t xml:space="preserve">Nuphar x spenneriana</t>
  </si>
  <si>
    <t xml:space="preserve">NYMALB</t>
  </si>
  <si>
    <t xml:space="preserve">Nymphaea alba</t>
  </si>
  <si>
    <t xml:space="preserve">NYMAXC</t>
  </si>
  <si>
    <t xml:space="preserve">Nymphaea alba x candida</t>
  </si>
  <si>
    <t xml:space="preserve">NYMCAN</t>
  </si>
  <si>
    <t xml:space="preserve">Nymphaea candida</t>
  </si>
  <si>
    <t xml:space="preserve">NYMLOT</t>
  </si>
  <si>
    <t xml:space="preserve">Nymphaea lotus</t>
  </si>
  <si>
    <t xml:space="preserve">NYMRUB</t>
  </si>
  <si>
    <t xml:space="preserve">Nymphaea rubra</t>
  </si>
  <si>
    <t xml:space="preserve">NYMSPX</t>
  </si>
  <si>
    <t xml:space="preserve">Nymphaea sp.</t>
  </si>
  <si>
    <t xml:space="preserve">NYMTET</t>
  </si>
  <si>
    <t xml:space="preserve">Nymphaea tetragona</t>
  </si>
  <si>
    <t xml:space="preserve">NYPPEL</t>
  </si>
  <si>
    <t xml:space="preserve">Nymphoides peltata</t>
  </si>
  <si>
    <t xml:space="preserve">(S. G. Gmelin) O. Kuntze  </t>
  </si>
  <si>
    <t xml:space="preserve">PISSTR</t>
  </si>
  <si>
    <t xml:space="preserve">Pistia stratiotes</t>
  </si>
  <si>
    <t xml:space="preserve">PONCOR</t>
  </si>
  <si>
    <t xml:space="preserve">Pontederia cordata</t>
  </si>
  <si>
    <t xml:space="preserve">POTACU</t>
  </si>
  <si>
    <t xml:space="preserve">Potamogeton acutifolius</t>
  </si>
  <si>
    <t xml:space="preserve">POTALP</t>
  </si>
  <si>
    <t xml:space="preserve">Potamogeton alpinus</t>
  </si>
  <si>
    <t xml:space="preserve">Balbis      </t>
  </si>
  <si>
    <t xml:space="preserve">POTBER</t>
  </si>
  <si>
    <t xml:space="preserve">Potamogeton berchtoldii</t>
  </si>
  <si>
    <t xml:space="preserve">Fieber      </t>
  </si>
  <si>
    <t xml:space="preserve">POTCOL</t>
  </si>
  <si>
    <t xml:space="preserve">Potamogeton coloratus</t>
  </si>
  <si>
    <t xml:space="preserve">Hornem.      </t>
  </si>
  <si>
    <t xml:space="preserve">POTCOM</t>
  </si>
  <si>
    <t xml:space="preserve">Potamogeton compressus</t>
  </si>
  <si>
    <t xml:space="preserve">POTCRI</t>
  </si>
  <si>
    <t xml:space="preserve">Potamogeton crispus</t>
  </si>
  <si>
    <t xml:space="preserve">POTEPI</t>
  </si>
  <si>
    <t xml:space="preserve">Potamogeton epihydrus</t>
  </si>
  <si>
    <t xml:space="preserve">POTFIL</t>
  </si>
  <si>
    <t xml:space="preserve">Potamogeton filiformis</t>
  </si>
  <si>
    <t xml:space="preserve">Pers.      </t>
  </si>
  <si>
    <t xml:space="preserve">POTFRI</t>
  </si>
  <si>
    <t xml:space="preserve">Potamogeton friesii</t>
  </si>
  <si>
    <t xml:space="preserve">Rupr.      </t>
  </si>
  <si>
    <t xml:space="preserve">Potamogeton mucronatus</t>
  </si>
  <si>
    <t xml:space="preserve">POTGRA</t>
  </si>
  <si>
    <t xml:space="preserve">Potamogeton gramineus</t>
  </si>
  <si>
    <t xml:space="preserve">POTHEL</t>
  </si>
  <si>
    <t xml:space="preserve">Potamogeton helveticus</t>
  </si>
  <si>
    <t xml:space="preserve">(G. Fischer) E. Baumann   </t>
  </si>
  <si>
    <t xml:space="preserve">POTLUC</t>
  </si>
  <si>
    <t xml:space="preserve">Potamogeton lucens</t>
  </si>
  <si>
    <t xml:space="preserve">POTNAT</t>
  </si>
  <si>
    <t xml:space="preserve">Potamogeton natans</t>
  </si>
  <si>
    <t xml:space="preserve">POTNAP</t>
  </si>
  <si>
    <t xml:space="preserve">Potamogeton natans var. prolixus</t>
  </si>
  <si>
    <t xml:space="preserve">Koch      </t>
  </si>
  <si>
    <t xml:space="preserve">POTNOD</t>
  </si>
  <si>
    <t xml:space="preserve">Potamogeton nodosus</t>
  </si>
  <si>
    <t xml:space="preserve">Poiret      </t>
  </si>
  <si>
    <t xml:space="preserve">Potamogeton fluitans</t>
  </si>
  <si>
    <t xml:space="preserve">POTOBT</t>
  </si>
  <si>
    <t xml:space="preserve">Potamogeton obtusifolius</t>
  </si>
  <si>
    <t xml:space="preserve">Mert. &amp; Koch    </t>
  </si>
  <si>
    <t xml:space="preserve">POTPAN</t>
  </si>
  <si>
    <t xml:space="preserve">Potamogeton panormitanus</t>
  </si>
  <si>
    <r>
      <rPr>
        <i val="true"/>
        <sz val="9"/>
        <rFont val="Times New Roman"/>
        <family val="1"/>
      </rPr>
      <t xml:space="preserve">potamogeton pusillus</t>
    </r>
    <r>
      <rPr>
        <sz val="9"/>
        <rFont val="Times New Roman"/>
        <family val="1"/>
      </rPr>
      <t xml:space="preserve"> L.</t>
    </r>
  </si>
  <si>
    <t xml:space="preserve">POTPEC</t>
  </si>
  <si>
    <t xml:space="preserve">Potamogeton pectinatus</t>
  </si>
  <si>
    <t xml:space="preserve">POTPER</t>
  </si>
  <si>
    <t xml:space="preserve">Potamogeton perfoliatus</t>
  </si>
  <si>
    <t xml:space="preserve">POTPOL</t>
  </si>
  <si>
    <t xml:space="preserve">Potamogeton polygonifolius</t>
  </si>
  <si>
    <t xml:space="preserve">Pourret      </t>
  </si>
  <si>
    <t xml:space="preserve">POTPRA</t>
  </si>
  <si>
    <t xml:space="preserve">Potamogeton praelongus</t>
  </si>
  <si>
    <t xml:space="preserve">Wulfen      </t>
  </si>
  <si>
    <t xml:space="preserve">POTRUT</t>
  </si>
  <si>
    <t xml:space="preserve">Potamogeton rutilus</t>
  </si>
  <si>
    <t xml:space="preserve">Wolfg.      </t>
  </si>
  <si>
    <t xml:space="preserve">POTSCH</t>
  </si>
  <si>
    <t xml:space="preserve">Potamogeton schweinfurthii</t>
  </si>
  <si>
    <t xml:space="preserve">POTSIC</t>
  </si>
  <si>
    <t xml:space="preserve">Potamogeton siculus</t>
  </si>
  <si>
    <t xml:space="preserve">POTSPX</t>
  </si>
  <si>
    <t xml:space="preserve">Potamogeton sp.</t>
  </si>
  <si>
    <t xml:space="preserve">POTTRI</t>
  </si>
  <si>
    <t xml:space="preserve">Potamogeton trichoides</t>
  </si>
  <si>
    <t xml:space="preserve">Cham. &amp; Schelcht    </t>
  </si>
  <si>
    <t xml:space="preserve">POTVAG</t>
  </si>
  <si>
    <t xml:space="preserve">Potamogeton vaginatus</t>
  </si>
  <si>
    <t xml:space="preserve">POTXAN</t>
  </si>
  <si>
    <t xml:space="preserve">Potamogeton x angustifolius</t>
  </si>
  <si>
    <t xml:space="preserve">J. S. Presl    </t>
  </si>
  <si>
    <t xml:space="preserve">POTXBE</t>
  </si>
  <si>
    <t xml:space="preserve">Potamogeton x bennettii</t>
  </si>
  <si>
    <t xml:space="preserve">POTXBO</t>
  </si>
  <si>
    <t xml:space="preserve">Potamogeton x bottnicus</t>
  </si>
  <si>
    <t xml:space="preserve">POTXCO</t>
  </si>
  <si>
    <t xml:space="preserve">Potamogeton x cognatus</t>
  </si>
  <si>
    <t xml:space="preserve">POTXCP</t>
  </si>
  <si>
    <t xml:space="preserve">Potamogeton x cooperi</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</si>
  <si>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</si>
  <si>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</si>
  <si>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</si>
  <si>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</si>
  <si>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</si>
  <si>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</si>
  <si>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</si>
  <si>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</si>
  <si>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POTXLI</t>
  </si>
  <si>
    <t xml:space="preserve">Potamogeton x lintonii</t>
  </si>
  <si>
    <t xml:space="preserve">POTXNE</t>
  </si>
  <si>
    <t xml:space="preserve">Potamogeton x nerviger</t>
  </si>
  <si>
    <t xml:space="preserve">POTXNI</t>
  </si>
  <si>
    <t xml:space="preserve">Potamogeton x nitens</t>
  </si>
  <si>
    <t xml:space="preserve">Weber      </t>
  </si>
  <si>
    <t xml:space="preserve">POTXOL</t>
  </si>
  <si>
    <t xml:space="preserve">Potamogeton x olivaceus</t>
  </si>
  <si>
    <t xml:space="preserve">POTXSA</t>
  </si>
  <si>
    <t xml:space="preserve">Potamogeton x salicifolius</t>
  </si>
  <si>
    <t xml:space="preserve">Wolfgang      </t>
  </si>
  <si>
    <t xml:space="preserve">POTXSC</t>
  </si>
  <si>
    <t xml:space="preserve">Potamogeton x schreberi</t>
  </si>
  <si>
    <t xml:space="preserve">POTXSP</t>
  </si>
  <si>
    <t xml:space="preserve">Potamogeton x sparganifolius</t>
  </si>
  <si>
    <t xml:space="preserve">Laestad ex Fries    </t>
  </si>
  <si>
    <t xml:space="preserve">POTXSU</t>
  </si>
  <si>
    <t xml:space="preserve">Potamogeton x sudermanicus</t>
  </si>
  <si>
    <t xml:space="preserve">POTXSE</t>
  </si>
  <si>
    <t xml:space="preserve">Potamogeton x suecicus</t>
  </si>
  <si>
    <t xml:space="preserve">POTXUN</t>
  </si>
  <si>
    <t xml:space="preserve">Potamogeton x undulatus</t>
  </si>
  <si>
    <t xml:space="preserve">POTXZI</t>
  </si>
  <si>
    <t xml:space="preserve">Potamogeton x zizii</t>
  </si>
  <si>
    <t xml:space="preserve">Koch ex Roth    </t>
  </si>
  <si>
    <t xml:space="preserve">RANAQU</t>
  </si>
  <si>
    <t xml:space="preserve">Ranunculus aquatilis</t>
  </si>
  <si>
    <t xml:space="preserve">RANBAT</t>
  </si>
  <si>
    <t xml:space="preserve">Ranunculus batrachoides</t>
  </si>
  <si>
    <t xml:space="preserve">RANBAU</t>
  </si>
  <si>
    <t xml:space="preserve">Ranunculus baudotii</t>
  </si>
  <si>
    <t xml:space="preserve">Godron      </t>
  </si>
  <si>
    <t xml:space="preserve">RANCIR</t>
  </si>
  <si>
    <t xml:space="preserve">Ranunculus circinatus</t>
  </si>
  <si>
    <t xml:space="preserve">Sibth.      </t>
  </si>
  <si>
    <t xml:space="preserve">Ranunculus divaricatus</t>
  </si>
  <si>
    <t xml:space="preserve">RANFLA</t>
  </si>
  <si>
    <t xml:space="preserve">Ranunculus flammula</t>
  </si>
  <si>
    <t xml:space="preserve">RANFLU</t>
  </si>
  <si>
    <t xml:space="preserve">Ranunculus fluitans</t>
  </si>
  <si>
    <t xml:space="preserve">RANHED</t>
  </si>
  <si>
    <t xml:space="preserve">Ranunculus hederaceus</t>
  </si>
  <si>
    <t xml:space="preserve">RANOLO</t>
  </si>
  <si>
    <t xml:space="preserve">Ranunculus ololeucos</t>
  </si>
  <si>
    <t xml:space="preserve">Lloyd      </t>
  </si>
  <si>
    <t xml:space="preserve">RANOMI</t>
  </si>
  <si>
    <t xml:space="preserve">Ranunculus omiophyllus</t>
  </si>
  <si>
    <t xml:space="preserve">Ten.      </t>
  </si>
  <si>
    <t xml:space="preserve">RANPEL</t>
  </si>
  <si>
    <t xml:space="preserve">Ranunculus peltatus</t>
  </si>
  <si>
    <t xml:space="preserve">Schrank.      </t>
  </si>
  <si>
    <t xml:space="preserve">RANPEF</t>
  </si>
  <si>
    <t xml:space="preserve">Ranunculus peltatus subsp. fucoides</t>
  </si>
  <si>
    <t xml:space="preserve">RANPEP</t>
  </si>
  <si>
    <t xml:space="preserve">Ranunculus peltatus subsp. peltatus</t>
  </si>
  <si>
    <t xml:space="preserve">RANPEE</t>
  </si>
  <si>
    <t xml:space="preserve">Ranunculus penicillatus var. penicillatus</t>
  </si>
  <si>
    <t xml:space="preserve">(Dumort.) Bab.     </t>
  </si>
  <si>
    <t xml:space="preserve">Ranunculus penicillatus subsp. penicillatus</t>
  </si>
  <si>
    <t xml:space="preserve">RANPES</t>
  </si>
  <si>
    <t xml:space="preserve">Ranunculus penicillatus subsp. pseudofluitans</t>
  </si>
  <si>
    <t xml:space="preserve">(Syme) S. D. Webster   </t>
  </si>
  <si>
    <t xml:space="preserve">RANPEC</t>
  </si>
  <si>
    <t xml:space="preserve">Ranunculus penicillatus var. calcareus</t>
  </si>
  <si>
    <t xml:space="preserve">Ranunculus penicillatus subsp. calcareus</t>
  </si>
  <si>
    <t xml:space="preserve">RANRIO</t>
  </si>
  <si>
    <t xml:space="preserve">Ranunculus rionii</t>
  </si>
  <si>
    <t xml:space="preserve">RANSPX</t>
  </si>
  <si>
    <t xml:space="preserve">Ranunculus sp.</t>
  </si>
  <si>
    <t xml:space="preserve">RANTRI</t>
  </si>
  <si>
    <t xml:space="preserve">Ranunculus trichophyllus</t>
  </si>
  <si>
    <t xml:space="preserve">Chaix      </t>
  </si>
  <si>
    <t xml:space="preserve">RANTRE</t>
  </si>
  <si>
    <t xml:space="preserve">Ranunculus trichophyllus subsp. eradicatus</t>
  </si>
  <si>
    <t xml:space="preserve">RANTRL</t>
  </si>
  <si>
    <t xml:space="preserve">Ranunculus trichophyllus subsp. lutulentus</t>
  </si>
  <si>
    <t xml:space="preserve">RANTXC</t>
  </si>
  <si>
    <t xml:space="preserve">Ranunculus trichophyllus x circinatus</t>
  </si>
  <si>
    <t xml:space="preserve">RANTRP</t>
  </si>
  <si>
    <t xml:space="preserve">Ranunculus tripartitus</t>
  </si>
  <si>
    <t xml:space="preserve">DC      </t>
  </si>
  <si>
    <t xml:space="preserve">RANXKE</t>
  </si>
  <si>
    <t xml:space="preserve">Ranunculus x kelchoensis</t>
  </si>
  <si>
    <t xml:space="preserve">RANXLE</t>
  </si>
  <si>
    <t xml:space="preserve">Ranunculus x levenensis</t>
  </si>
  <si>
    <t xml:space="preserve">RANXNO</t>
  </si>
  <si>
    <t xml:space="preserve">Ranunculus x novae-forestae</t>
  </si>
  <si>
    <t xml:space="preserve">RUPCIR</t>
  </si>
  <si>
    <t xml:space="preserve">Ruppia cirrhosa</t>
  </si>
  <si>
    <t xml:space="preserve">RUPDRE</t>
  </si>
  <si>
    <t xml:space="preserve">Ruppia drepanensis</t>
  </si>
  <si>
    <t xml:space="preserve">RUPMAR</t>
  </si>
  <si>
    <t xml:space="preserve">Ruppia maritima</t>
  </si>
  <si>
    <t xml:space="preserve">SCIFLU</t>
  </si>
  <si>
    <t xml:space="preserve">Scirpus fluitans</t>
  </si>
  <si>
    <t xml:space="preserve">Eleogiton fluitans</t>
  </si>
  <si>
    <r>
      <rPr>
        <i val="true"/>
        <sz val="9"/>
        <rFont val="Times New Roman"/>
        <family val="1"/>
      </rPr>
      <t xml:space="preserve">Isolepis fluitans</t>
    </r>
    <r>
      <rPr>
        <sz val="9"/>
        <rFont val="Times New Roman"/>
        <family val="1"/>
      </rPr>
      <t xml:space="preserve"> L.</t>
    </r>
  </si>
  <si>
    <t xml:space="preserve">SPAANG</t>
  </si>
  <si>
    <t xml:space="preserve">Sparganium angustifolium</t>
  </si>
  <si>
    <t xml:space="preserve">Michaux      </t>
  </si>
  <si>
    <t xml:space="preserve">SPAEMB</t>
  </si>
  <si>
    <t xml:space="preserve">Sparganium emersum fo. brevifolium</t>
  </si>
  <si>
    <t xml:space="preserve">Rehmann      </t>
  </si>
  <si>
    <t xml:space="preserve">SPAEML</t>
  </si>
  <si>
    <t xml:space="preserve">Sparganium emersum fo. Longissimum</t>
  </si>
  <si>
    <t xml:space="preserve">SPAMIN</t>
  </si>
  <si>
    <t xml:space="preserve">Sparganium minimum</t>
  </si>
  <si>
    <t xml:space="preserve">Wallr      </t>
  </si>
  <si>
    <t xml:space="preserve">SPASPX</t>
  </si>
  <si>
    <t xml:space="preserve">Sparganium sp.</t>
  </si>
  <si>
    <t xml:space="preserve">SPRPOL</t>
  </si>
  <si>
    <t xml:space="preserve">Spirodela polyrhiza</t>
  </si>
  <si>
    <t xml:space="preserve">(L.) Schleiden     </t>
  </si>
  <si>
    <t xml:space="preserve">STRALO</t>
  </si>
  <si>
    <t xml:space="preserve">Stratiotes aloides</t>
  </si>
  <si>
    <t xml:space="preserve">SUBAQU</t>
  </si>
  <si>
    <t xml:space="preserve">Subuluria aquatica</t>
  </si>
  <si>
    <t xml:space="preserve">TRANAT</t>
  </si>
  <si>
    <t xml:space="preserve">Trapa natans</t>
  </si>
  <si>
    <t xml:space="preserve">UTRAUS</t>
  </si>
  <si>
    <t xml:space="preserve">Utricularia australis</t>
  </si>
  <si>
    <t xml:space="preserve">UTRBRE</t>
  </si>
  <si>
    <t xml:space="preserve">Utricularia bremii</t>
  </si>
  <si>
    <t xml:space="preserve">Herr ex Kölliker    </t>
  </si>
  <si>
    <t xml:space="preserve">UTRGIB</t>
  </si>
  <si>
    <t xml:space="preserve">Utricularia gibba</t>
  </si>
  <si>
    <t xml:space="preserve">UTRINT</t>
  </si>
  <si>
    <t xml:space="preserve">Utricularia intermedia</t>
  </si>
  <si>
    <t xml:space="preserve">Hayne      </t>
  </si>
  <si>
    <t xml:space="preserve">UTRMIN</t>
  </si>
  <si>
    <t xml:space="preserve">Utricularia minor</t>
  </si>
  <si>
    <t xml:space="preserve">UTROCH</t>
  </si>
  <si>
    <t xml:space="preserve">Utricularia ochroleuca</t>
  </si>
  <si>
    <t xml:space="preserve">R. Hartman     </t>
  </si>
  <si>
    <t xml:space="preserve">UTRSPX</t>
  </si>
  <si>
    <t xml:space="preserve">Utricularia sp.</t>
  </si>
  <si>
    <t xml:space="preserve">UTRSTY</t>
  </si>
  <si>
    <t xml:space="preserve">Utricularia stygia</t>
  </si>
  <si>
    <t xml:space="preserve">UTRVUL</t>
  </si>
  <si>
    <t xml:space="preserve">Utricularia vulgaris</t>
  </si>
  <si>
    <t xml:space="preserve">VALSPI</t>
  </si>
  <si>
    <t xml:space="preserve">Vallisneria spiralis</t>
  </si>
  <si>
    <t xml:space="preserve">WOLARH</t>
  </si>
  <si>
    <t xml:space="preserve">Wolffia arrhiza</t>
  </si>
  <si>
    <t xml:space="preserve">(L.) Horkel &amp; Wimmer   </t>
  </si>
  <si>
    <t xml:space="preserve">ZANCON</t>
  </si>
  <si>
    <t xml:space="preserve">Zannichellia contorta</t>
  </si>
  <si>
    <t xml:space="preserve">ZANMAJ</t>
  </si>
  <si>
    <t xml:space="preserve">Zannichellia major</t>
  </si>
  <si>
    <t xml:space="preserve">ZANOBT</t>
  </si>
  <si>
    <t xml:space="preserve">Zannichellia obtusifolia</t>
  </si>
  <si>
    <t xml:space="preserve">ZANPAL</t>
  </si>
  <si>
    <t xml:space="preserve">Zannichellia palustris</t>
  </si>
  <si>
    <t xml:space="preserve">ZANPAP</t>
  </si>
  <si>
    <t xml:space="preserve">Zannichellia palustris subsp. pedicellata</t>
  </si>
  <si>
    <t xml:space="preserve">(Wahlenb. &amp; Rosen)    </t>
  </si>
  <si>
    <t xml:space="preserve">ZANPED</t>
  </si>
  <si>
    <t xml:space="preserve">Zannichellia pedunculata</t>
  </si>
  <si>
    <t xml:space="preserve">Reich.      </t>
  </si>
  <si>
    <t xml:space="preserve">ZANPEL</t>
  </si>
  <si>
    <t xml:space="preserve">Zannichellia peltata</t>
  </si>
  <si>
    <t xml:space="preserve">ZANSPX</t>
  </si>
  <si>
    <t xml:space="preserve">Zannichellia sp.</t>
  </si>
  <si>
    <t xml:space="preserve">ZIZAQU</t>
  </si>
  <si>
    <t xml:space="preserve">Zizania aquatica</t>
  </si>
  <si>
    <t xml:space="preserve">ZIZLAT</t>
  </si>
  <si>
    <t xml:space="preserve">Zizania latifolia</t>
  </si>
  <si>
    <t xml:space="preserve">- Hélophytes</t>
  </si>
  <si>
    <t xml:space="preserve">HEL</t>
  </si>
  <si>
    <t xml:space="preserve">ACOCAL</t>
  </si>
  <si>
    <t xml:space="preserve">Acorus calamus</t>
  </si>
  <si>
    <r>
      <rPr>
        <i val="true"/>
        <sz val="9"/>
        <rFont val="Times New Roman"/>
        <family val="1"/>
      </rPr>
      <t xml:space="preserve">Acorus vulgaris</t>
    </r>
    <r>
      <rPr>
        <sz val="9"/>
        <rFont val="Times New Roman"/>
        <family val="1"/>
      </rPr>
      <t xml:space="preserve"> Simonk.</t>
    </r>
  </si>
  <si>
    <t xml:space="preserve">PHe</t>
  </si>
  <si>
    <t xml:space="preserve">ACOGRA</t>
  </si>
  <si>
    <t xml:space="preserve">Acorus gramineus</t>
  </si>
  <si>
    <t xml:space="preserve">ACOSPX</t>
  </si>
  <si>
    <t xml:space="preserve">Acorus sp.</t>
  </si>
  <si>
    <t xml:space="preserve">AGRSTO</t>
  </si>
  <si>
    <t xml:space="preserve">Agrostis stolonifera</t>
  </si>
  <si>
    <t xml:space="preserve">L. fo. Aq.    </t>
  </si>
  <si>
    <t xml:space="preserve">ALIGRA</t>
  </si>
  <si>
    <t xml:space="preserve">Alisma gramineum</t>
  </si>
  <si>
    <t xml:space="preserve">Lej      </t>
  </si>
  <si>
    <t xml:space="preserve">ALILAN</t>
  </si>
  <si>
    <t xml:space="preserve">Alisma lanceolatum</t>
  </si>
  <si>
    <t xml:space="preserve">With      </t>
  </si>
  <si>
    <r>
      <rPr>
        <i val="true"/>
        <sz val="9"/>
        <rFont val="Times New Roman"/>
        <family val="1"/>
      </rPr>
      <t xml:space="preserve">Alisma plantago-aquatica</t>
    </r>
    <r>
      <rPr>
        <sz val="9"/>
        <rFont val="Times New Roman"/>
        <family val="1"/>
      </rPr>
      <t xml:space="preserve"> L.</t>
    </r>
    <r>
      <rPr>
        <i val="true"/>
        <sz val="9"/>
        <rFont val="Times New Roman"/>
        <family val="1"/>
      </rPr>
      <t xml:space="preserve"> subsp. Lanceolatum </t>
    </r>
    <r>
      <rPr>
        <sz val="9"/>
        <rFont val="Times New Roman"/>
        <family val="1"/>
      </rPr>
      <t xml:space="preserve">(With.)</t>
    </r>
  </si>
  <si>
    <r>
      <rPr>
        <i val="true"/>
        <sz val="9"/>
        <rFont val="Times New Roman"/>
        <family val="1"/>
      </rPr>
      <t xml:space="preserve">Alisma stenophyllum</t>
    </r>
    <r>
      <rPr>
        <sz val="9"/>
        <rFont val="Times New Roman"/>
        <family val="1"/>
      </rPr>
      <t xml:space="preserve"> (Ascherson &amp; Graebner) Samuelsson</t>
    </r>
  </si>
  <si>
    <t xml:space="preserve">HYD/HEL</t>
  </si>
  <si>
    <t xml:space="preserve">ALIPLA</t>
  </si>
  <si>
    <t xml:space="preserve">Alisma plantago-aquatica</t>
  </si>
  <si>
    <r>
      <rPr>
        <i val="true"/>
        <sz val="9"/>
        <rFont val="Times New Roman"/>
        <family val="1"/>
      </rPr>
      <t xml:space="preserve">Alisma subcordatum</t>
    </r>
    <r>
      <rPr>
        <sz val="9"/>
        <rFont val="Times New Roman"/>
        <family val="1"/>
      </rPr>
      <t xml:space="preserve"> Rafin.</t>
    </r>
  </si>
  <si>
    <r>
      <rPr>
        <i val="true"/>
        <sz val="9"/>
        <rFont val="Times New Roman"/>
        <family val="1"/>
      </rPr>
      <t xml:space="preserve">Alisma brevipes</t>
    </r>
    <r>
      <rPr>
        <sz val="9"/>
        <rFont val="Times New Roman"/>
        <family val="1"/>
      </rPr>
      <t xml:space="preserve"> E.L.Greene</t>
    </r>
  </si>
  <si>
    <r>
      <rPr>
        <i val="true"/>
        <sz val="9"/>
        <rFont val="Times New Roman"/>
        <family val="1"/>
      </rPr>
      <t xml:space="preserve">Alisma cordifolium</t>
    </r>
    <r>
      <rPr>
        <sz val="9"/>
        <rFont val="Times New Roman"/>
        <family val="1"/>
      </rPr>
      <t xml:space="preserve"> Murray</t>
    </r>
  </si>
  <si>
    <r>
      <rPr>
        <i val="true"/>
        <sz val="9"/>
        <rFont val="Times New Roman"/>
        <family val="1"/>
      </rPr>
      <t xml:space="preserve">Alisma plantago-aquatica subsp. michaletii </t>
    </r>
    <r>
      <rPr>
        <sz val="9"/>
        <rFont val="Times New Roman"/>
        <family val="1"/>
      </rPr>
      <t xml:space="preserve">Ascherson &amp; Graebner</t>
    </r>
  </si>
  <si>
    <t xml:space="preserve">ALISPX</t>
  </si>
  <si>
    <t xml:space="preserve">Alisma sp.</t>
  </si>
  <si>
    <t xml:space="preserve">APIREP</t>
  </si>
  <si>
    <t xml:space="preserve">Apium repens</t>
  </si>
  <si>
    <t xml:space="preserve">(Jacq.) Lag.     </t>
  </si>
  <si>
    <t xml:space="preserve">APISPX</t>
  </si>
  <si>
    <t xml:space="preserve">Apium sp.</t>
  </si>
  <si>
    <t xml:space="preserve">APIXMO</t>
  </si>
  <si>
    <t xml:space="preserve">Apium x moorei</t>
  </si>
  <si>
    <t xml:space="preserve">BACMON</t>
  </si>
  <si>
    <t xml:space="preserve">Bacopa monnieri</t>
  </si>
  <si>
    <t xml:space="preserve">BALRAN</t>
  </si>
  <si>
    <t xml:space="preserve">Baldellia ranunculoides</t>
  </si>
  <si>
    <t xml:space="preserve">L. parl     </t>
  </si>
  <si>
    <t xml:space="preserve">BALRAR</t>
  </si>
  <si>
    <t xml:space="preserve">Baldellia ranunculoides subsp. Ranunculoides</t>
  </si>
  <si>
    <t xml:space="preserve">BALREP</t>
  </si>
  <si>
    <t xml:space="preserve">Baldellia repens</t>
  </si>
  <si>
    <t xml:space="preserve">BEGCAP</t>
  </si>
  <si>
    <t xml:space="preserve">Bergia capensis</t>
  </si>
  <si>
    <t xml:space="preserve">BERERE</t>
  </si>
  <si>
    <t xml:space="preserve">Berula erecta</t>
  </si>
  <si>
    <t xml:space="preserve">(Huds.) Coville     </t>
  </si>
  <si>
    <r>
      <rPr>
        <i val="true"/>
        <sz val="9"/>
        <rFont val="Times New Roman"/>
        <family val="1"/>
      </rPr>
      <t xml:space="preserve">Sium erectum </t>
    </r>
    <r>
      <rPr>
        <sz val="9"/>
        <rFont val="Times New Roman"/>
        <family val="1"/>
      </rPr>
      <t xml:space="preserve">Huds.</t>
    </r>
  </si>
  <si>
    <t xml:space="preserve">Siella erecta</t>
  </si>
  <si>
    <t xml:space="preserve">BERSPX</t>
  </si>
  <si>
    <t xml:space="preserve">Berula sp.</t>
  </si>
  <si>
    <t xml:space="preserve">BOLMAR</t>
  </si>
  <si>
    <t xml:space="preserve">Bolboschoenus maritimus</t>
  </si>
  <si>
    <t xml:space="preserve">(L.) Palla     </t>
  </si>
  <si>
    <t xml:space="preserve">BRCERU</t>
  </si>
  <si>
    <t xml:space="preserve">Brachiaria eruciformis</t>
  </si>
  <si>
    <t xml:space="preserve">BUTUMB</t>
  </si>
  <si>
    <t xml:space="preserve">Butomus umbellatus</t>
  </si>
  <si>
    <t xml:space="preserve">CAAPAL</t>
  </si>
  <si>
    <t xml:space="preserve">Calla palustris</t>
  </si>
  <si>
    <t xml:space="preserve">CAHMIN</t>
  </si>
  <si>
    <t xml:space="preserve">Caltha minor</t>
  </si>
  <si>
    <t xml:space="preserve">auct. non Mill.    </t>
  </si>
  <si>
    <t xml:space="preserve">CAHPAL</t>
  </si>
  <si>
    <t xml:space="preserve">Caltha palustris</t>
  </si>
  <si>
    <t xml:space="preserve">CAMRES</t>
  </si>
  <si>
    <t xml:space="preserve">Cardamine resedifolia</t>
  </si>
  <si>
    <t xml:space="preserve">CARACU</t>
  </si>
  <si>
    <t xml:space="preserve">Carex acuta</t>
  </si>
  <si>
    <r>
      <rPr>
        <i val="true"/>
        <sz val="9"/>
        <rFont val="Times New Roman"/>
        <family val="1"/>
      </rPr>
      <t xml:space="preserve">Carex gracilis</t>
    </r>
    <r>
      <rPr>
        <sz val="9"/>
        <rFont val="Times New Roman"/>
        <family val="1"/>
      </rPr>
      <t xml:space="preserve"> Curtis</t>
    </r>
  </si>
  <si>
    <t xml:space="preserve">CARACT</t>
  </si>
  <si>
    <t xml:space="preserve">Carex acutiformis</t>
  </si>
  <si>
    <t xml:space="preserve">Ehrh.      </t>
  </si>
  <si>
    <t xml:space="preserve">CARAQU</t>
  </si>
  <si>
    <t xml:space="preserve">Carex aquatilis</t>
  </si>
  <si>
    <t xml:space="preserve">CARELA</t>
  </si>
  <si>
    <t xml:space="preserve">Carex elata</t>
  </si>
  <si>
    <t xml:space="preserve">All.      </t>
  </si>
  <si>
    <t xml:space="preserve">CARPAN</t>
  </si>
  <si>
    <t xml:space="preserve">Carex paniculata</t>
  </si>
  <si>
    <t xml:space="preserve">CARPEN</t>
  </si>
  <si>
    <t xml:space="preserve">Carex pendula</t>
  </si>
  <si>
    <t xml:space="preserve">Huds.      </t>
  </si>
  <si>
    <t xml:space="preserve">CARPSE</t>
  </si>
  <si>
    <t xml:space="preserve">Carex pseudocyperus</t>
  </si>
  <si>
    <t xml:space="preserve">CARRIP</t>
  </si>
  <si>
    <t xml:space="preserve">Carex riparia</t>
  </si>
  <si>
    <t xml:space="preserve">Curtis      </t>
  </si>
  <si>
    <t xml:space="preserve">CARROS</t>
  </si>
  <si>
    <t xml:space="preserve">Carex rostrata</t>
  </si>
  <si>
    <t xml:space="preserve">Stokes      </t>
  </si>
  <si>
    <t xml:space="preserve">CARSPX</t>
  </si>
  <si>
    <t xml:space="preserve">Carex sp.</t>
  </si>
  <si>
    <t xml:space="preserve">CARVES</t>
  </si>
  <si>
    <t xml:space="preserve">Carex vesicaria</t>
  </si>
  <si>
    <t xml:space="preserve">CARVUL</t>
  </si>
  <si>
    <t xml:space="preserve">Carex vulpina</t>
  </si>
  <si>
    <t xml:space="preserve">CAUVER</t>
  </si>
  <si>
    <t xml:space="preserve">Carum verticillatum</t>
  </si>
  <si>
    <t xml:space="preserve">CATAQU</t>
  </si>
  <si>
    <t xml:space="preserve">Catabrosa aquatica</t>
  </si>
  <si>
    <t xml:space="preserve">(L.) Beauv.     </t>
  </si>
  <si>
    <t xml:space="preserve">CICVIR</t>
  </si>
  <si>
    <t xml:space="preserve">Cicuta virosa</t>
  </si>
  <si>
    <t xml:space="preserve">CLDMAR</t>
  </si>
  <si>
    <t xml:space="preserve">Cladium mariscus</t>
  </si>
  <si>
    <t xml:space="preserve">COTCOR</t>
  </si>
  <si>
    <t xml:space="preserve">Cotula coronopifolia</t>
  </si>
  <si>
    <t xml:space="preserve">CRSAQU</t>
  </si>
  <si>
    <t xml:space="preserve">Crassula aquatica</t>
  </si>
  <si>
    <t xml:space="preserve">CRSHEL</t>
  </si>
  <si>
    <t xml:space="preserve">Crassula helmsii</t>
  </si>
  <si>
    <t xml:space="preserve">(Kirk) Cockayne     </t>
  </si>
  <si>
    <t xml:space="preserve">CYPFUS</t>
  </si>
  <si>
    <t xml:space="preserve">Cyperus fuscus</t>
  </si>
  <si>
    <t xml:space="preserve">DAMALI</t>
  </si>
  <si>
    <t xml:space="preserve">Damasonium alisma</t>
  </si>
  <si>
    <t xml:space="preserve">Miller      </t>
  </si>
  <si>
    <t xml:space="preserve">DROROT</t>
  </si>
  <si>
    <t xml:space="preserve">Drosera rotundifolia</t>
  </si>
  <si>
    <t xml:space="preserve">ELEACI</t>
  </si>
  <si>
    <t xml:space="preserve">Eleocharis acicularis</t>
  </si>
  <si>
    <t xml:space="preserve">(L) Roem &amp; Schult   </t>
  </si>
  <si>
    <t xml:space="preserve">ELEAUS</t>
  </si>
  <si>
    <t xml:space="preserve">Eleocharis austriaca</t>
  </si>
  <si>
    <t xml:space="preserve">Hayek      </t>
  </si>
  <si>
    <t xml:space="preserve">ELEPAL</t>
  </si>
  <si>
    <t xml:space="preserve">Eleocharis palustris</t>
  </si>
  <si>
    <t xml:space="preserve">(L.) Roemer &amp; Schultes   </t>
  </si>
  <si>
    <t xml:space="preserve">ELEPAP</t>
  </si>
  <si>
    <t xml:space="preserve">Eleocharis palustris subsp. palustris</t>
  </si>
  <si>
    <t xml:space="preserve">ELEPAV</t>
  </si>
  <si>
    <t xml:space="preserve">Eleocharis palustris subsp. vulgaris</t>
  </si>
  <si>
    <t xml:space="preserve">ELESPX</t>
  </si>
  <si>
    <t xml:space="preserve">Eleocharis sp.</t>
  </si>
  <si>
    <t xml:space="preserve">ELDPAL</t>
  </si>
  <si>
    <t xml:space="preserve">Elodes palustris</t>
  </si>
  <si>
    <t xml:space="preserve">Spach      </t>
  </si>
  <si>
    <r>
      <rPr>
        <i val="true"/>
        <sz val="9"/>
        <rFont val="Times New Roman"/>
        <family val="1"/>
      </rPr>
      <t xml:space="preserve">Hypericum elodes</t>
    </r>
    <r>
      <rPr>
        <sz val="9"/>
        <rFont val="Times New Roman"/>
        <family val="1"/>
      </rPr>
      <t xml:space="preserve"> L.</t>
    </r>
  </si>
  <si>
    <t xml:space="preserve">ERYCOR</t>
  </si>
  <si>
    <t xml:space="preserve">Eryngium corniculatum</t>
  </si>
  <si>
    <t xml:space="preserve">ERYGAL</t>
  </si>
  <si>
    <t xml:space="preserve">Eryngium galioides</t>
  </si>
  <si>
    <t xml:space="preserve">ERYVIV</t>
  </si>
  <si>
    <t xml:space="preserve">Eryngium viviparum</t>
  </si>
  <si>
    <t xml:space="preserve">EUPCAN</t>
  </si>
  <si>
    <t xml:space="preserve">Eupatorium cannabinum</t>
  </si>
  <si>
    <t xml:space="preserve">FIMANN</t>
  </si>
  <si>
    <t xml:space="preserve">Fimbristylis annua</t>
  </si>
  <si>
    <t xml:space="preserve">FIMBIS</t>
  </si>
  <si>
    <t xml:space="preserve">Fimbristylis bisumbellata</t>
  </si>
  <si>
    <t xml:space="preserve">FIMSQU</t>
  </si>
  <si>
    <t xml:space="preserve">Fimbristylis squarrosa</t>
  </si>
  <si>
    <t xml:space="preserve">FUIPUB</t>
  </si>
  <si>
    <t xml:space="preserve">Fuirena pubescens</t>
  </si>
  <si>
    <t xml:space="preserve">(Poiret) Kunth     </t>
  </si>
  <si>
    <t xml:space="preserve">GLYAQU</t>
  </si>
  <si>
    <t xml:space="preserve">Glyceria aquatica</t>
  </si>
  <si>
    <t xml:space="preserve">(L.) Wahlb.     </t>
  </si>
  <si>
    <r>
      <rPr>
        <i val="true"/>
        <sz val="9"/>
        <rFont val="Times New Roman"/>
        <family val="1"/>
      </rPr>
      <t xml:space="preserve">Glyceria maxima</t>
    </r>
    <r>
      <rPr>
        <sz val="9"/>
        <rFont val="Times New Roman"/>
        <family val="1"/>
      </rPr>
      <t xml:space="preserve"> Hartm. Holmb.</t>
    </r>
  </si>
  <si>
    <t xml:space="preserve">GLYDEC</t>
  </si>
  <si>
    <t xml:space="preserve">Glyceria declinata</t>
  </si>
  <si>
    <t xml:space="preserve">Bréb.      </t>
  </si>
  <si>
    <t xml:space="preserve">GLYFLU</t>
  </si>
  <si>
    <t xml:space="preserve">Glyceria fluitans</t>
  </si>
  <si>
    <t xml:space="preserve">(L.) R. Br.    </t>
  </si>
  <si>
    <t xml:space="preserve">GLYNOT</t>
  </si>
  <si>
    <t xml:space="preserve">Glyceria notata</t>
  </si>
  <si>
    <t xml:space="preserve">Chevall      </t>
  </si>
  <si>
    <t xml:space="preserve">GLYSPX</t>
  </si>
  <si>
    <t xml:space="preserve">Glyceria sp.</t>
  </si>
  <si>
    <t xml:space="preserve">GRALIN</t>
  </si>
  <si>
    <t xml:space="preserve">Gratiola linifolia</t>
  </si>
  <si>
    <t xml:space="preserve">GRANEG</t>
  </si>
  <si>
    <t xml:space="preserve">Gratiola neglecta</t>
  </si>
  <si>
    <t xml:space="preserve">HYRSPX</t>
  </si>
  <si>
    <t xml:space="preserve">Hydrocotyle sp.</t>
  </si>
  <si>
    <t xml:space="preserve">HYRVUL</t>
  </si>
  <si>
    <t xml:space="preserve">Hydrocotyle vulgaris</t>
  </si>
  <si>
    <t xml:space="preserve">L. fo aq.    </t>
  </si>
  <si>
    <t xml:space="preserve">IRIPSE</t>
  </si>
  <si>
    <t xml:space="preserve">Iris pseudacorus</t>
  </si>
  <si>
    <t xml:space="preserve">IRISPX</t>
  </si>
  <si>
    <t xml:space="preserve">Iris sp.</t>
  </si>
  <si>
    <t xml:space="preserve">ISNPAL</t>
  </si>
  <si>
    <t xml:space="preserve">Isnardia palustris</t>
  </si>
  <si>
    <r>
      <rPr>
        <i val="true"/>
        <sz val="9"/>
        <rFont val="Times New Roman"/>
        <family val="1"/>
      </rPr>
      <t xml:space="preserve">Ludwigia palustris</t>
    </r>
    <r>
      <rPr>
        <sz val="9"/>
        <rFont val="Times New Roman"/>
        <family val="1"/>
      </rPr>
      <t xml:space="preserve"> (L.) Elliot </t>
    </r>
  </si>
  <si>
    <t xml:space="preserve">JUNCON</t>
  </si>
  <si>
    <t xml:space="preserve">Juncus conglomeratus</t>
  </si>
  <si>
    <t xml:space="preserve">JUNEFF</t>
  </si>
  <si>
    <t xml:space="preserve">Juncus effusus</t>
  </si>
  <si>
    <t xml:space="preserve">JUNFIL</t>
  </si>
  <si>
    <t xml:space="preserve">Juncus filiformis</t>
  </si>
  <si>
    <t xml:space="preserve">JUNINF</t>
  </si>
  <si>
    <t xml:space="preserve">Juncus inflexus</t>
  </si>
  <si>
    <t xml:space="preserve">JUNMAR</t>
  </si>
  <si>
    <t xml:space="preserve">Juncus maritimus</t>
  </si>
  <si>
    <t xml:space="preserve">JUNSPX</t>
  </si>
  <si>
    <t xml:space="preserve">Juncus sp.</t>
  </si>
  <si>
    <t xml:space="preserve">JUNSUB</t>
  </si>
  <si>
    <t xml:space="preserve">Juncus subnodulosus</t>
  </si>
  <si>
    <t xml:space="preserve">Juncus obtusiflorus</t>
  </si>
  <si>
    <t xml:space="preserve">LILSCI</t>
  </si>
  <si>
    <t xml:space="preserve">Lilaea scilloides</t>
  </si>
  <si>
    <t xml:space="preserve">LUDGRA</t>
  </si>
  <si>
    <t xml:space="preserve">Ludwigia grandiflora</t>
  </si>
  <si>
    <t xml:space="preserve">LUDPEP</t>
  </si>
  <si>
    <t xml:space="preserve">Ludwigia peploides</t>
  </si>
  <si>
    <t xml:space="preserve">(Kunth)      </t>
  </si>
  <si>
    <t xml:space="preserve">LUDSPX</t>
  </si>
  <si>
    <t xml:space="preserve">Ludwigia sp.</t>
  </si>
  <si>
    <t xml:space="preserve">LYCEUR</t>
  </si>
  <si>
    <t xml:space="preserve">Lycopus europaeus</t>
  </si>
  <si>
    <t xml:space="preserve">LYSNEM</t>
  </si>
  <si>
    <t xml:space="preserve">Lysimachia nemorum</t>
  </si>
  <si>
    <t xml:space="preserve">LYSNUM</t>
  </si>
  <si>
    <t xml:space="preserve">Lysimachia nummularia</t>
  </si>
  <si>
    <t xml:space="preserve">LYSSPX</t>
  </si>
  <si>
    <t xml:space="preserve">Lysimachia sp.</t>
  </si>
  <si>
    <t xml:space="preserve">LYSTHY</t>
  </si>
  <si>
    <t xml:space="preserve">Lysimachia thyrsiflora</t>
  </si>
  <si>
    <t xml:space="preserve">LYSVUL</t>
  </si>
  <si>
    <t xml:space="preserve">Lysimachia vulgaris</t>
  </si>
  <si>
    <t xml:space="preserve">LYTPOR</t>
  </si>
  <si>
    <t xml:space="preserve">Lythrum portula</t>
  </si>
  <si>
    <r>
      <rPr>
        <i val="true"/>
        <sz val="9"/>
        <rFont val="Times New Roman"/>
        <family val="1"/>
      </rPr>
      <t xml:space="preserve">Peplis portula</t>
    </r>
    <r>
      <rPr>
        <sz val="9"/>
        <rFont val="Times New Roman"/>
        <family val="1"/>
      </rPr>
      <t xml:space="preserve"> L.</t>
    </r>
  </si>
  <si>
    <t xml:space="preserve">LYTPOL</t>
  </si>
  <si>
    <t xml:space="preserve">Lythrum portula subsp. longidentata</t>
  </si>
  <si>
    <t xml:space="preserve">LYTPOP</t>
  </si>
  <si>
    <t xml:space="preserve">Lythrum portula subsp. portula</t>
  </si>
  <si>
    <t xml:space="preserve">LYTSAL</t>
  </si>
  <si>
    <t xml:space="preserve">Lythrum salicaria</t>
  </si>
  <si>
    <t xml:space="preserve">LYTSPX</t>
  </si>
  <si>
    <t xml:space="preserve">Lythrum sp.</t>
  </si>
  <si>
    <t xml:space="preserve">MENAQU</t>
  </si>
  <si>
    <t xml:space="preserve">Mentha aquatica</t>
  </si>
  <si>
    <t xml:space="preserve">MENARV</t>
  </si>
  <si>
    <t xml:space="preserve">Mentha arvensis</t>
  </si>
  <si>
    <t xml:space="preserve">MENLON</t>
  </si>
  <si>
    <t xml:space="preserve">Mentha longifolia</t>
  </si>
  <si>
    <t xml:space="preserve">(L.) Huds. em. Harley   </t>
  </si>
  <si>
    <t xml:space="preserve">MENSPX</t>
  </si>
  <si>
    <t xml:space="preserve">Mentha sp.</t>
  </si>
  <si>
    <t xml:space="preserve">MENXRO</t>
  </si>
  <si>
    <t xml:space="preserve">Mentha x rotundifolia</t>
  </si>
  <si>
    <t xml:space="preserve">(L.) Huds     </t>
  </si>
  <si>
    <t xml:space="preserve">MENXVE</t>
  </si>
  <si>
    <t xml:space="preserve">Mentha x verticillata</t>
  </si>
  <si>
    <t xml:space="preserve">MEYTRI</t>
  </si>
  <si>
    <t xml:space="preserve">Menyanthes trifoliata</t>
  </si>
  <si>
    <t xml:space="preserve">MOCKOR</t>
  </si>
  <si>
    <t xml:space="preserve">Monochoria korsakowii</t>
  </si>
  <si>
    <t xml:space="preserve">MONFON</t>
  </si>
  <si>
    <t xml:space="preserve">Montia fontana</t>
  </si>
  <si>
    <t xml:space="preserve">L. agg.     </t>
  </si>
  <si>
    <t xml:space="preserve">MONFOA</t>
  </si>
  <si>
    <t xml:space="preserve">Montia fontana subsp. amporitana</t>
  </si>
  <si>
    <t xml:space="preserve">MONFOF</t>
  </si>
  <si>
    <t xml:space="preserve">Montia fontana subsp. fontana</t>
  </si>
  <si>
    <t xml:space="preserve">MONFOM</t>
  </si>
  <si>
    <t xml:space="preserve">Montia fontana subsp. minor</t>
  </si>
  <si>
    <t xml:space="preserve">MONFOV</t>
  </si>
  <si>
    <t xml:space="preserve">Montia fontana subsp. variabilis</t>
  </si>
  <si>
    <t xml:space="preserve">S. M. Walters    </t>
  </si>
  <si>
    <t xml:space="preserve">MONSPX</t>
  </si>
  <si>
    <t xml:space="preserve">Montia sp.</t>
  </si>
  <si>
    <t xml:space="preserve">MURBLU</t>
  </si>
  <si>
    <t xml:space="preserve">Murdannia blumei</t>
  </si>
  <si>
    <t xml:space="preserve">MYOPAL</t>
  </si>
  <si>
    <t xml:space="preserve">Myosotis gr. palustris</t>
  </si>
  <si>
    <r>
      <rPr>
        <i val="true"/>
        <sz val="9"/>
        <rFont val="Times New Roman"/>
        <family val="1"/>
      </rPr>
      <t xml:space="preserve">Myosotis scorpioïdes</t>
    </r>
    <r>
      <rPr>
        <sz val="9"/>
        <rFont val="Times New Roman"/>
        <family val="1"/>
      </rPr>
      <t xml:space="preserve"> L.</t>
    </r>
  </si>
  <si>
    <t xml:space="preserve">MYOLAX</t>
  </si>
  <si>
    <t xml:space="preserve">Myosotis laxa</t>
  </si>
  <si>
    <t xml:space="preserve">MYOSEC</t>
  </si>
  <si>
    <t xml:space="preserve">Myosotis secunda</t>
  </si>
  <si>
    <t xml:space="preserve">Murray      </t>
  </si>
  <si>
    <t xml:space="preserve">MYOSPX</t>
  </si>
  <si>
    <t xml:space="preserve">Myosotis sp.</t>
  </si>
  <si>
    <t xml:space="preserve">MYOSTO</t>
  </si>
  <si>
    <t xml:space="preserve">Myosotis stolonifera</t>
  </si>
  <si>
    <t xml:space="preserve">MYRAQU</t>
  </si>
  <si>
    <t xml:space="preserve">Myriophyllum aquaticum</t>
  </si>
  <si>
    <t xml:space="preserve">NASOFF</t>
  </si>
  <si>
    <t xml:space="preserve">Nasturtium officinale</t>
  </si>
  <si>
    <t xml:space="preserve">sl R. Br.    </t>
  </si>
  <si>
    <r>
      <rPr>
        <i val="true"/>
        <sz val="9"/>
        <rFont val="Times New Roman"/>
        <family val="1"/>
      </rPr>
      <t xml:space="preserve">Rorippa nasturtium-aquaticum</t>
    </r>
    <r>
      <rPr>
        <sz val="9"/>
        <rFont val="Times New Roman"/>
        <family val="1"/>
      </rPr>
      <t xml:space="preserve"> L.</t>
    </r>
  </si>
  <si>
    <t xml:space="preserve">OENAQU</t>
  </si>
  <si>
    <t xml:space="preserve">Oenanthe aquatica</t>
  </si>
  <si>
    <t xml:space="preserve">(L.) Poiret     </t>
  </si>
  <si>
    <t xml:space="preserve">OENCRO</t>
  </si>
  <si>
    <t xml:space="preserve">Oenanthe crocata</t>
  </si>
  <si>
    <t xml:space="preserve">OENFIS</t>
  </si>
  <si>
    <t xml:space="preserve">Oenanthe fistulosa</t>
  </si>
  <si>
    <t xml:space="preserve">OENFLU</t>
  </si>
  <si>
    <t xml:space="preserve">Oenanthe fluviatilis</t>
  </si>
  <si>
    <t xml:space="preserve">(Bab.) Coleman     </t>
  </si>
  <si>
    <t xml:space="preserve">OENSPX</t>
  </si>
  <si>
    <t xml:space="preserve">Oenanthe sp.</t>
  </si>
  <si>
    <t xml:space="preserve">PHAARU</t>
  </si>
  <si>
    <t xml:space="preserve">Phalaris arundinacea</t>
  </si>
  <si>
    <t xml:space="preserve">PHRAUS</t>
  </si>
  <si>
    <t xml:space="preserve">Phragmites australis</t>
  </si>
  <si>
    <t xml:space="preserve">Cav. Trin. Ex Steud   </t>
  </si>
  <si>
    <r>
      <rPr>
        <i val="true"/>
        <sz val="9"/>
        <rFont val="Times New Roman"/>
        <family val="1"/>
      </rPr>
      <t xml:space="preserve">Phragmites communis</t>
    </r>
    <r>
      <rPr>
        <sz val="9"/>
        <rFont val="Times New Roman"/>
        <family val="1"/>
      </rPr>
      <t xml:space="preserve"> Trin.</t>
    </r>
  </si>
  <si>
    <t xml:space="preserve">POLAMP</t>
  </si>
  <si>
    <t xml:space="preserve">Polygonum amphibium</t>
  </si>
  <si>
    <r>
      <rPr>
        <i val="true"/>
        <sz val="9"/>
        <rFont val="Times New Roman"/>
        <family val="1"/>
      </rPr>
      <t xml:space="preserve">Persicaria amphibia </t>
    </r>
    <r>
      <rPr>
        <sz val="9"/>
        <rFont val="Times New Roman"/>
        <family val="1"/>
      </rPr>
      <t xml:space="preserve">L. Gray</t>
    </r>
  </si>
  <si>
    <t xml:space="preserve">POLHYD</t>
  </si>
  <si>
    <t xml:space="preserve">Polygonum hydropiper</t>
  </si>
  <si>
    <r>
      <rPr>
        <i val="true"/>
        <sz val="9"/>
        <rFont val="Times New Roman"/>
        <family val="1"/>
      </rPr>
      <t xml:space="preserve">Persicaria hydropiper </t>
    </r>
    <r>
      <rPr>
        <sz val="9"/>
        <rFont val="Times New Roman"/>
        <family val="1"/>
      </rPr>
      <t xml:space="preserve">L. Delarbe</t>
    </r>
  </si>
  <si>
    <t xml:space="preserve">POEPAL</t>
  </si>
  <si>
    <t xml:space="preserve">Potentilla palustris</t>
  </si>
  <si>
    <t xml:space="preserve">(L.) Scop.     </t>
  </si>
  <si>
    <t xml:space="preserve">POESPX</t>
  </si>
  <si>
    <t xml:space="preserve">Potentilla sp.</t>
  </si>
  <si>
    <t xml:space="preserve">RANFLF</t>
  </si>
  <si>
    <t xml:space="preserve">Ranunculus flammula subsp. flammula</t>
  </si>
  <si>
    <t xml:space="preserve">RANFLM</t>
  </si>
  <si>
    <t xml:space="preserve">Ranunculus flammula subsp. minimus</t>
  </si>
  <si>
    <t xml:space="preserve">RANFLS</t>
  </si>
  <si>
    <t xml:space="preserve">Ranunculus flammula subsp. scoticus</t>
  </si>
  <si>
    <t xml:space="preserve">RANLIN</t>
  </si>
  <si>
    <t xml:space="preserve">Ranunculus lingua</t>
  </si>
  <si>
    <t xml:space="preserve">REYJAP</t>
  </si>
  <si>
    <t xml:space="preserve">Reynoutria japonica</t>
  </si>
  <si>
    <t xml:space="preserve">Houtt.      </t>
  </si>
  <si>
    <t xml:space="preserve">Blyxa japonica</t>
  </si>
  <si>
    <t xml:space="preserve">RORAMP</t>
  </si>
  <si>
    <t xml:space="preserve">Rorippa amphibia</t>
  </si>
  <si>
    <t xml:space="preserve">(L.) Besser     </t>
  </si>
  <si>
    <t xml:space="preserve">RORMIC</t>
  </si>
  <si>
    <t xml:space="preserve">Rorippa microphylla</t>
  </si>
  <si>
    <t xml:space="preserve">Boenn      </t>
  </si>
  <si>
    <t xml:space="preserve">RORSPX</t>
  </si>
  <si>
    <t xml:space="preserve">Rorippa sp.</t>
  </si>
  <si>
    <t xml:space="preserve">RORXAR</t>
  </si>
  <si>
    <t xml:space="preserve">Rorippa x armoracioides</t>
  </si>
  <si>
    <t xml:space="preserve">RORXER</t>
  </si>
  <si>
    <t xml:space="preserve">Rorippa x erythrocaulis</t>
  </si>
  <si>
    <t xml:space="preserve">ROTFIL</t>
  </si>
  <si>
    <t xml:space="preserve">Rotala filiformis</t>
  </si>
  <si>
    <t xml:space="preserve">ROTIND</t>
  </si>
  <si>
    <t xml:space="preserve">Rotala indica</t>
  </si>
  <si>
    <t xml:space="preserve">RUMHYD</t>
  </si>
  <si>
    <t xml:space="preserve">Rumex hydrolapathum</t>
  </si>
  <si>
    <t xml:space="preserve">SAGLAT</t>
  </si>
  <si>
    <t xml:space="preserve">Sagittaria latifolia</t>
  </si>
  <si>
    <t xml:space="preserve">SAGNAT</t>
  </si>
  <si>
    <t xml:space="preserve">Sagittaria natans</t>
  </si>
  <si>
    <t xml:space="preserve">SAGRIG</t>
  </si>
  <si>
    <t xml:space="preserve">Sagittaria rigida</t>
  </si>
  <si>
    <t xml:space="preserve">SAGSAG</t>
  </si>
  <si>
    <t xml:space="preserve">Sagittaria sagittifolia</t>
  </si>
  <si>
    <t xml:space="preserve">SAGSUB</t>
  </si>
  <si>
    <t xml:space="preserve">Sagittaria subulata</t>
  </si>
  <si>
    <t xml:space="preserve">SAMVAL</t>
  </si>
  <si>
    <t xml:space="preserve">Samolus valerandi</t>
  </si>
  <si>
    <t xml:space="preserve">SCNPUN</t>
  </si>
  <si>
    <t xml:space="preserve">Schoenoplectus pungens</t>
  </si>
  <si>
    <t xml:space="preserve">SCNSUP</t>
  </si>
  <si>
    <t xml:space="preserve">Schoenoplectus supinus</t>
  </si>
  <si>
    <t xml:space="preserve">SCNTAB</t>
  </si>
  <si>
    <t xml:space="preserve">Schoenoplectus tabernaemontani</t>
  </si>
  <si>
    <t xml:space="preserve">Scirpus tabernaemontani </t>
  </si>
  <si>
    <t xml:space="preserve">SCPHOL</t>
  </si>
  <si>
    <t xml:space="preserve">Scirpoides holoschoenus</t>
  </si>
  <si>
    <t xml:space="preserve">SCILAC</t>
  </si>
  <si>
    <t xml:space="preserve">Scirpus lacustris</t>
  </si>
  <si>
    <t xml:space="preserve">Schoenoplectus lacustris</t>
  </si>
  <si>
    <t xml:space="preserve">SCISPX</t>
  </si>
  <si>
    <t xml:space="preserve">Scirpus sp.</t>
  </si>
  <si>
    <t xml:space="preserve">SCISYL</t>
  </si>
  <si>
    <t xml:space="preserve">Scirpus sylvaticus</t>
  </si>
  <si>
    <t xml:space="preserve">HYG/HEL</t>
  </si>
  <si>
    <t xml:space="preserve">SCITRI</t>
  </si>
  <si>
    <t xml:space="preserve">Scirpus triqueter</t>
  </si>
  <si>
    <t xml:space="preserve">SHIRIV</t>
  </si>
  <si>
    <t xml:space="preserve">Shinnersia rivularis</t>
  </si>
  <si>
    <t xml:space="preserve">SPAERE</t>
  </si>
  <si>
    <t xml:space="preserve">Sparganium erectum</t>
  </si>
  <si>
    <t xml:space="preserve">SPAERR</t>
  </si>
  <si>
    <t xml:space="preserve">Sparganium erectum subsp. erectum</t>
  </si>
  <si>
    <t xml:space="preserve">SPAERM</t>
  </si>
  <si>
    <t xml:space="preserve">Sparganium erectum subsp. microcarpum</t>
  </si>
  <si>
    <t xml:space="preserve">SPAERN</t>
  </si>
  <si>
    <t xml:space="preserve">Sparganium erectum subsp. neglectum</t>
  </si>
  <si>
    <t xml:space="preserve">SPAERO</t>
  </si>
  <si>
    <t xml:space="preserve">Sparganium erectum subsp. oocarpum</t>
  </si>
  <si>
    <t xml:space="preserve">STAPAL</t>
  </si>
  <si>
    <t xml:space="preserve">Stachys palustris</t>
  </si>
  <si>
    <t xml:space="preserve">THRVER</t>
  </si>
  <si>
    <t xml:space="preserve">Thorella verticillatinundata</t>
  </si>
  <si>
    <t xml:space="preserve">TYPANG</t>
  </si>
  <si>
    <t xml:space="preserve">Typha angustifolia</t>
  </si>
  <si>
    <t xml:space="preserve">TYPDOM</t>
  </si>
  <si>
    <t xml:space="preserve">Typha domingensis</t>
  </si>
  <si>
    <t xml:space="preserve">TYPLAT</t>
  </si>
  <si>
    <t xml:space="preserve">Typha latifolia</t>
  </si>
  <si>
    <t xml:space="preserve">TYPLAX</t>
  </si>
  <si>
    <t xml:space="preserve">Typha laxmannii</t>
  </si>
  <si>
    <t xml:space="preserve">TYPMIN</t>
  </si>
  <si>
    <t xml:space="preserve">Typha minima</t>
  </si>
  <si>
    <t xml:space="preserve">Funk      </t>
  </si>
  <si>
    <t xml:space="preserve">TYPSHU</t>
  </si>
  <si>
    <t xml:space="preserve">Typha shuttleworthii</t>
  </si>
  <si>
    <t xml:space="preserve">TYPSPX</t>
  </si>
  <si>
    <t xml:space="preserve">Typha sp.</t>
  </si>
  <si>
    <t xml:space="preserve">VERANA</t>
  </si>
  <si>
    <t xml:space="preserve">Veronica anagallis-aquatica</t>
  </si>
  <si>
    <t xml:space="preserve">VERBEC</t>
  </si>
  <si>
    <t xml:space="preserve">Veronica beccabunga</t>
  </si>
  <si>
    <t xml:space="preserve">VERCAT</t>
  </si>
  <si>
    <t xml:space="preserve">Veronica catenata</t>
  </si>
  <si>
    <t xml:space="preserve">Pennel      </t>
  </si>
  <si>
    <t xml:space="preserve">- Hygrophytes</t>
  </si>
  <si>
    <t xml:space="preserve">HYG</t>
  </si>
  <si>
    <t xml:space="preserve">ACHPTA</t>
  </si>
  <si>
    <t xml:space="preserve">Achillea ptarmica</t>
  </si>
  <si>
    <t xml:space="preserve">PHg</t>
  </si>
  <si>
    <t xml:space="preserve">AGPREP</t>
  </si>
  <si>
    <t xml:space="preserve">Agropyron repens</t>
  </si>
  <si>
    <t xml:space="preserve">AGRCAN</t>
  </si>
  <si>
    <t xml:space="preserve">Agrostis canina</t>
  </si>
  <si>
    <t xml:space="preserve">AGRSPX</t>
  </si>
  <si>
    <t xml:space="preserve">Agrostis sp.</t>
  </si>
  <si>
    <t xml:space="preserve">AGRVUL</t>
  </si>
  <si>
    <t xml:space="preserve">Agrostis vulgaris</t>
  </si>
  <si>
    <t xml:space="preserve">With.      </t>
  </si>
  <si>
    <t xml:space="preserve">ALOAEQ</t>
  </si>
  <si>
    <t xml:space="preserve">Alopecurus aequalis</t>
  </si>
  <si>
    <t xml:space="preserve">Sobol      </t>
  </si>
  <si>
    <t xml:space="preserve">ALOGEN</t>
  </si>
  <si>
    <t xml:space="preserve">Alopecurus geniculatus</t>
  </si>
  <si>
    <t xml:space="preserve">Sobolewski      </t>
  </si>
  <si>
    <t xml:space="preserve">ALOPRA</t>
  </si>
  <si>
    <t xml:space="preserve">Alopecurus pratensis</t>
  </si>
  <si>
    <t xml:space="preserve">ALOSPX</t>
  </si>
  <si>
    <t xml:space="preserve">Alopecurus sp.</t>
  </si>
  <si>
    <t xml:space="preserve">AMASPX</t>
  </si>
  <si>
    <t xml:space="preserve">Amaranthus sp.</t>
  </si>
  <si>
    <t xml:space="preserve">ANGARC</t>
  </si>
  <si>
    <t xml:space="preserve">Angelica archangelica </t>
  </si>
  <si>
    <t xml:space="preserve">(Fr.) Thell.     </t>
  </si>
  <si>
    <t xml:space="preserve">ANGSYL</t>
  </si>
  <si>
    <t xml:space="preserve">Angelica sylvestris</t>
  </si>
  <si>
    <t xml:space="preserve">ARUDON</t>
  </si>
  <si>
    <t xml:space="preserve">Arundo donax</t>
  </si>
  <si>
    <t xml:space="preserve">ATICAL</t>
  </si>
  <si>
    <t xml:space="preserve">Atriplex calotheca</t>
  </si>
  <si>
    <t xml:space="preserve">(Rafn) Fries     </t>
  </si>
  <si>
    <t xml:space="preserve">BARINT</t>
  </si>
  <si>
    <t xml:space="preserve">Barbarea intermedia</t>
  </si>
  <si>
    <t xml:space="preserve">Boreau      </t>
  </si>
  <si>
    <t xml:space="preserve">BARVUL</t>
  </si>
  <si>
    <t xml:space="preserve">Barbarea vulgaris</t>
  </si>
  <si>
    <t xml:space="preserve">R. Br.     </t>
  </si>
  <si>
    <t xml:space="preserve">BIDCER</t>
  </si>
  <si>
    <t xml:space="preserve">Bidens cernua</t>
  </si>
  <si>
    <t xml:space="preserve">BIDSPX</t>
  </si>
  <si>
    <t xml:space="preserve">Bidens sp.</t>
  </si>
  <si>
    <t xml:space="preserve">BIDTRI</t>
  </si>
  <si>
    <t xml:space="preserve">Bidens tripartita</t>
  </si>
  <si>
    <t xml:space="preserve">BRODIO</t>
  </si>
  <si>
    <t xml:space="preserve">Bryonia dioica</t>
  </si>
  <si>
    <t xml:space="preserve">Jacq.      </t>
  </si>
  <si>
    <t xml:space="preserve">CASSEP</t>
  </si>
  <si>
    <t xml:space="preserve">Calystegia sepium</t>
  </si>
  <si>
    <t xml:space="preserve">CAMAMA</t>
  </si>
  <si>
    <t xml:space="preserve">Cardamine amara</t>
  </si>
  <si>
    <t xml:space="preserve">CAMHIR</t>
  </si>
  <si>
    <t xml:space="preserve">Cardamine hirsuta</t>
  </si>
  <si>
    <t xml:space="preserve">CAMLAT</t>
  </si>
  <si>
    <t xml:space="preserve">Cardamine latifolia</t>
  </si>
  <si>
    <t xml:space="preserve">CAMPRA</t>
  </si>
  <si>
    <t xml:space="preserve">Cardamine pratensis</t>
  </si>
  <si>
    <t xml:space="preserve">CAMSPX</t>
  </si>
  <si>
    <t xml:space="preserve">Cardamine sp.</t>
  </si>
  <si>
    <t xml:space="preserve">CARDIS</t>
  </si>
  <si>
    <t xml:space="preserve">Carex disticha</t>
  </si>
  <si>
    <t xml:space="preserve">CARHIR</t>
  </si>
  <si>
    <t xml:space="preserve">Carex hirta</t>
  </si>
  <si>
    <t xml:space="preserve">CARLAS</t>
  </si>
  <si>
    <t xml:space="preserve">Carex lasiocarpa</t>
  </si>
  <si>
    <t xml:space="preserve">CARLIM</t>
  </si>
  <si>
    <t xml:space="preserve">Carex limosa</t>
  </si>
  <si>
    <t xml:space="preserve">CARNIG</t>
  </si>
  <si>
    <t xml:space="preserve">Carex nigra</t>
  </si>
  <si>
    <t xml:space="preserve">(L.) Reichard     </t>
  </si>
  <si>
    <t xml:space="preserve">CARSPI</t>
  </si>
  <si>
    <t xml:space="preserve">Carex spicata</t>
  </si>
  <si>
    <t xml:space="preserve">CHRALT</t>
  </si>
  <si>
    <t xml:space="preserve">Chrysosplenium alternifolium</t>
  </si>
  <si>
    <t xml:space="preserve">CHROPP</t>
  </si>
  <si>
    <t xml:space="preserve">Chrysosplenium oppositifolium</t>
  </si>
  <si>
    <t xml:space="preserve">CISOLE</t>
  </si>
  <si>
    <t xml:space="preserve">Cirsium oleraceum</t>
  </si>
  <si>
    <t xml:space="preserve">CISPAL</t>
  </si>
  <si>
    <t xml:space="preserve">Cirsium palustre</t>
  </si>
  <si>
    <t xml:space="preserve">CORLIT</t>
  </si>
  <si>
    <t xml:space="preserve">Corrigiola littoralis</t>
  </si>
  <si>
    <t xml:space="preserve">CYPERA</t>
  </si>
  <si>
    <t xml:space="preserve">Cyperus eragrostis</t>
  </si>
  <si>
    <t xml:space="preserve">CYPLON</t>
  </si>
  <si>
    <t xml:space="preserve">Cyperus longus</t>
  </si>
  <si>
    <t xml:space="preserve">CYPSER</t>
  </si>
  <si>
    <t xml:space="preserve">Cyperus serotinus</t>
  </si>
  <si>
    <t xml:space="preserve">Rottb.      </t>
  </si>
  <si>
    <t xml:space="preserve">CYPSPX</t>
  </si>
  <si>
    <t xml:space="preserve">Cyperus sp.</t>
  </si>
  <si>
    <t xml:space="preserve">DESCES</t>
  </si>
  <si>
    <t xml:space="preserve">Deschampsia cespitosa</t>
  </si>
  <si>
    <t xml:space="preserve">(L.) P. Beauv    </t>
  </si>
  <si>
    <t xml:space="preserve">ECHORY</t>
  </si>
  <si>
    <t xml:space="preserve">Echinochloa oryzoides</t>
  </si>
  <si>
    <t xml:space="preserve">ELAALS</t>
  </si>
  <si>
    <t xml:space="preserve">Elatine alsinastrum</t>
  </si>
  <si>
    <t xml:space="preserve">ELAAMB</t>
  </si>
  <si>
    <t xml:space="preserve">Elatine ambigua</t>
  </si>
  <si>
    <t xml:space="preserve">ELABRO</t>
  </si>
  <si>
    <t xml:space="preserve">Elatine brochonii</t>
  </si>
  <si>
    <t xml:space="preserve">ELAHEX</t>
  </si>
  <si>
    <t xml:space="preserve">Elatine hexandra</t>
  </si>
  <si>
    <t xml:space="preserve">(Lapierre) DC     </t>
  </si>
  <si>
    <t xml:space="preserve">ELAHUN</t>
  </si>
  <si>
    <t xml:space="preserve">Elatine hungarica</t>
  </si>
  <si>
    <t xml:space="preserve">ELAHYD</t>
  </si>
  <si>
    <t xml:space="preserve">Elatine hydropiper</t>
  </si>
  <si>
    <t xml:space="preserve">ELAMAC</t>
  </si>
  <si>
    <t xml:space="preserve">Elatine macropoda</t>
  </si>
  <si>
    <t xml:space="preserve">Guss.      </t>
  </si>
  <si>
    <t xml:space="preserve">ELAORT</t>
  </si>
  <si>
    <t xml:space="preserve">Elatine orthosperma</t>
  </si>
  <si>
    <t xml:space="preserve">ELASPX</t>
  </si>
  <si>
    <t xml:space="preserve">Elatine sp.</t>
  </si>
  <si>
    <t xml:space="preserve">ELATRI</t>
  </si>
  <si>
    <t xml:space="preserve">Elatine triandra</t>
  </si>
  <si>
    <t xml:space="preserve">Schkuhr      </t>
  </si>
  <si>
    <t xml:space="preserve">ELEOVA</t>
  </si>
  <si>
    <t xml:space="preserve">Eleocharis ovata</t>
  </si>
  <si>
    <t xml:space="preserve">(Roth) Roem. &amp; Schult.   </t>
  </si>
  <si>
    <t xml:space="preserve">ELEPAR</t>
  </si>
  <si>
    <t xml:space="preserve">Eleocharis parvula</t>
  </si>
  <si>
    <t xml:space="preserve">ELEUNI</t>
  </si>
  <si>
    <t xml:space="preserve">Eleocharis uniglumis</t>
  </si>
  <si>
    <t xml:space="preserve">(Link) Schultes     </t>
  </si>
  <si>
    <t xml:space="preserve">EPICIL</t>
  </si>
  <si>
    <t xml:space="preserve">Epilobium ciliatum</t>
  </si>
  <si>
    <t xml:space="preserve">Rafin.      </t>
  </si>
  <si>
    <t xml:space="preserve">EPIHIR</t>
  </si>
  <si>
    <t xml:space="preserve">Epilobium hirsutum</t>
  </si>
  <si>
    <t xml:space="preserve">EPILAN</t>
  </si>
  <si>
    <t xml:space="preserve">Epilobium lanceolatum</t>
  </si>
  <si>
    <t xml:space="preserve">Sebast. &amp; Mauri    </t>
  </si>
  <si>
    <t xml:space="preserve">EPIPAL</t>
  </si>
  <si>
    <t xml:space="preserve">Epilobium palustre</t>
  </si>
  <si>
    <t xml:space="preserve">EPIPAR</t>
  </si>
  <si>
    <t xml:space="preserve">Epilobium parviflorum</t>
  </si>
  <si>
    <t xml:space="preserve">Schreb.      </t>
  </si>
  <si>
    <t xml:space="preserve">EPIROS</t>
  </si>
  <si>
    <t xml:space="preserve">Epilobium roseum</t>
  </si>
  <si>
    <t xml:space="preserve">EPITET</t>
  </si>
  <si>
    <t xml:space="preserve">Epilobium tetragonum</t>
  </si>
  <si>
    <t xml:space="preserve">EROANG</t>
  </si>
  <si>
    <t xml:space="preserve">Eriophorum angustifolium</t>
  </si>
  <si>
    <t xml:space="preserve">Honckeny      </t>
  </si>
  <si>
    <t xml:space="preserve">FALDUM</t>
  </si>
  <si>
    <t xml:space="preserve">Fallopia dumetorum</t>
  </si>
  <si>
    <t xml:space="preserve">FILULM</t>
  </si>
  <si>
    <t xml:space="preserve">Filipendula ulmaria</t>
  </si>
  <si>
    <t xml:space="preserve">(L.) Maxim.     </t>
  </si>
  <si>
    <t xml:space="preserve">GALNEG</t>
  </si>
  <si>
    <t xml:space="preserve">Galium neglectum</t>
  </si>
  <si>
    <t xml:space="preserve">GALPAL</t>
  </si>
  <si>
    <t xml:space="preserve">Galium palustre</t>
  </si>
  <si>
    <t xml:space="preserve">GALSPX</t>
  </si>
  <si>
    <t xml:space="preserve">Galium sp.</t>
  </si>
  <si>
    <t xml:space="preserve">GALTRI</t>
  </si>
  <si>
    <t xml:space="preserve">Galium trifidum</t>
  </si>
  <si>
    <t xml:space="preserve">GALULI</t>
  </si>
  <si>
    <t xml:space="preserve">Galium uliginosum</t>
  </si>
  <si>
    <t xml:space="preserve">GLEHED</t>
  </si>
  <si>
    <t xml:space="preserve">Glechoma hederacea</t>
  </si>
  <si>
    <t xml:space="preserve">GNAULI</t>
  </si>
  <si>
    <t xml:space="preserve">Gnaphalium uliginosum</t>
  </si>
  <si>
    <t xml:space="preserve">GRAOFF</t>
  </si>
  <si>
    <t xml:space="preserve">Gratiola officinalis</t>
  </si>
  <si>
    <t xml:space="preserve">HOLLAN</t>
  </si>
  <si>
    <t xml:space="preserve">Holcus lanatus</t>
  </si>
  <si>
    <t xml:space="preserve">HUMLUP</t>
  </si>
  <si>
    <t xml:space="preserve">Humulus lupulus</t>
  </si>
  <si>
    <t xml:space="preserve">HYPMAC</t>
  </si>
  <si>
    <t xml:space="preserve">Hypericum maculatum</t>
  </si>
  <si>
    <t xml:space="preserve">Crantz.      </t>
  </si>
  <si>
    <t xml:space="preserve">IMPGLA</t>
  </si>
  <si>
    <t xml:space="preserve">Impatiens glandulifera</t>
  </si>
  <si>
    <t xml:space="preserve">Royle      </t>
  </si>
  <si>
    <t xml:space="preserve">IMPNOL</t>
  </si>
  <si>
    <t xml:space="preserve">Impatiens noli-tangere</t>
  </si>
  <si>
    <t xml:space="preserve">JUNACU</t>
  </si>
  <si>
    <t xml:space="preserve">Juncus acutiflorus</t>
  </si>
  <si>
    <t xml:space="preserve">Ehrh. Ex Hoffm    </t>
  </si>
  <si>
    <t xml:space="preserve">JUNALP</t>
  </si>
  <si>
    <t xml:space="preserve">Juncus alpinoarticulatus</t>
  </si>
  <si>
    <t xml:space="preserve">JUNAMB</t>
  </si>
  <si>
    <t xml:space="preserve">Juncus ambiguus</t>
  </si>
  <si>
    <t xml:space="preserve">JUNART</t>
  </si>
  <si>
    <t xml:space="preserve">Juncus articulatus</t>
  </si>
  <si>
    <t xml:space="preserve">JUNBUF</t>
  </si>
  <si>
    <t xml:space="preserve">Juncus bufonius</t>
  </si>
  <si>
    <t xml:space="preserve">JUNHET</t>
  </si>
  <si>
    <t xml:space="preserve">Juncus heterophyllus</t>
  </si>
  <si>
    <t xml:space="preserve">Dufour      </t>
  </si>
  <si>
    <t xml:space="preserve">LAMALB</t>
  </si>
  <si>
    <t xml:space="preserve">Lamium album</t>
  </si>
  <si>
    <t xml:space="preserve">LAMMAC</t>
  </si>
  <si>
    <t xml:space="preserve">Lamium maculatum</t>
  </si>
  <si>
    <t xml:space="preserve">LEEORY</t>
  </si>
  <si>
    <t xml:space="preserve">Leersia oryzoides</t>
  </si>
  <si>
    <t xml:space="preserve">(L.) Schwartz     </t>
  </si>
  <si>
    <t xml:space="preserve">LIMAQU</t>
  </si>
  <si>
    <t xml:space="preserve">Limosella aquatica</t>
  </si>
  <si>
    <t xml:space="preserve">LIMAUS</t>
  </si>
  <si>
    <t xml:space="preserve">Limosella australis</t>
  </si>
  <si>
    <t xml:space="preserve">LINDUB</t>
  </si>
  <si>
    <t xml:space="preserve">Lindernia dubia</t>
  </si>
  <si>
    <t xml:space="preserve">LINPRO</t>
  </si>
  <si>
    <t xml:space="preserve">Lindernia procumbens</t>
  </si>
  <si>
    <t xml:space="preserve">LOTPED</t>
  </si>
  <si>
    <t xml:space="preserve">Lotus pedunculatus</t>
  </si>
  <si>
    <r>
      <rPr>
        <i val="true"/>
        <sz val="9"/>
        <rFont val="Times New Roman"/>
        <family val="1"/>
      </rPr>
      <t xml:space="preserve">Lotus uliginosus </t>
    </r>
    <r>
      <rPr>
        <sz val="9"/>
        <rFont val="Times New Roman"/>
        <family val="1"/>
      </rPr>
      <t xml:space="preserve">Schkuhr</t>
    </r>
  </si>
  <si>
    <t xml:space="preserve">LYOESC</t>
  </si>
  <si>
    <t xml:space="preserve">Lycopersicon esculentum</t>
  </si>
  <si>
    <t xml:space="preserve">MIMGUT</t>
  </si>
  <si>
    <t xml:space="preserve">Mimulus guttatus</t>
  </si>
  <si>
    <t xml:space="preserve">MOLCAE</t>
  </si>
  <si>
    <t xml:space="preserve">Molinia caerulea</t>
  </si>
  <si>
    <t xml:space="preserve">(L.) Moench     </t>
  </si>
  <si>
    <t xml:space="preserve">MYSAQU</t>
  </si>
  <si>
    <t xml:space="preserve">Myosoton aquaticum</t>
  </si>
  <si>
    <t xml:space="preserve">ORYSAT</t>
  </si>
  <si>
    <t xml:space="preserve">Oryza sativa</t>
  </si>
  <si>
    <t xml:space="preserve">PASDIL</t>
  </si>
  <si>
    <t xml:space="preserve">Paspalum dilatatum</t>
  </si>
  <si>
    <t xml:space="preserve">PASPAS</t>
  </si>
  <si>
    <t xml:space="preserve">Paspalum paspalodes</t>
  </si>
  <si>
    <t xml:space="preserve">PASURV</t>
  </si>
  <si>
    <t xml:space="preserve">Paspalum urvillei</t>
  </si>
  <si>
    <t xml:space="preserve">PASVAG</t>
  </si>
  <si>
    <t xml:space="preserve">Paspalum vaginatum</t>
  </si>
  <si>
    <t xml:space="preserve">PETHYB</t>
  </si>
  <si>
    <t xml:space="preserve">Petasites hybridus</t>
  </si>
  <si>
    <t xml:space="preserve">(L.) Gaertn.,Mey. &amp; Scherb.   </t>
  </si>
  <si>
    <t xml:space="preserve">PEUPAL</t>
  </si>
  <si>
    <t xml:space="preserve">Peucedanum palustre</t>
  </si>
  <si>
    <t xml:space="preserve">POAANN</t>
  </si>
  <si>
    <t xml:space="preserve">Poa annua</t>
  </si>
  <si>
    <t xml:space="preserve">POAPAL</t>
  </si>
  <si>
    <t xml:space="preserve">Poa palustris</t>
  </si>
  <si>
    <t xml:space="preserve">POAPRA</t>
  </si>
  <si>
    <t xml:space="preserve">Poa pratensis</t>
  </si>
  <si>
    <t xml:space="preserve">POASPX</t>
  </si>
  <si>
    <t xml:space="preserve">Poa sp.</t>
  </si>
  <si>
    <t xml:space="preserve">POATRI</t>
  </si>
  <si>
    <t xml:space="preserve">Poa trivialis</t>
  </si>
  <si>
    <t xml:space="preserve">POLFOL</t>
  </si>
  <si>
    <t xml:space="preserve">Polygonum foliosum</t>
  </si>
  <si>
    <t xml:space="preserve">Persicaria foliosa</t>
  </si>
  <si>
    <t xml:space="preserve">POLLAP</t>
  </si>
  <si>
    <t xml:space="preserve">Polygonum lapathifolium</t>
  </si>
  <si>
    <r>
      <rPr>
        <i val="true"/>
        <sz val="9"/>
        <rFont val="Times New Roman"/>
        <family val="1"/>
      </rPr>
      <t xml:space="preserve">Persicaria lapathifolia </t>
    </r>
    <r>
      <rPr>
        <sz val="9"/>
        <rFont val="Times New Roman"/>
        <family val="1"/>
      </rPr>
      <t xml:space="preserve">L. Gray</t>
    </r>
  </si>
  <si>
    <t xml:space="preserve">POLMAC</t>
  </si>
  <si>
    <t xml:space="preserve">Polygonum maculatum</t>
  </si>
  <si>
    <t xml:space="preserve">Persicaria maculosa</t>
  </si>
  <si>
    <t xml:space="preserve">POLMIT</t>
  </si>
  <si>
    <t xml:space="preserve">Polygonum mite</t>
  </si>
  <si>
    <r>
      <rPr>
        <i val="true"/>
        <sz val="9"/>
        <rFont val="Times New Roman"/>
        <family val="1"/>
      </rPr>
      <t xml:space="preserve">Persicaria mitis </t>
    </r>
    <r>
      <rPr>
        <sz val="9"/>
        <rFont val="Times New Roman"/>
        <family val="1"/>
      </rPr>
      <t xml:space="preserve">Schrank</t>
    </r>
  </si>
  <si>
    <t xml:space="preserve">POLSPX</t>
  </si>
  <si>
    <t xml:space="preserve">Polygonum sp.</t>
  </si>
  <si>
    <t xml:space="preserve">Persicaria sp.</t>
  </si>
  <si>
    <t xml:space="preserve">POEANS</t>
  </si>
  <si>
    <t xml:space="preserve">Potentilla anserina</t>
  </si>
  <si>
    <t xml:space="preserve">(L.)      </t>
  </si>
  <si>
    <t xml:space="preserve">POEERE</t>
  </si>
  <si>
    <t xml:space="preserve">Potentilla erecta</t>
  </si>
  <si>
    <t xml:space="preserve">(L.) Räuschel     </t>
  </si>
  <si>
    <t xml:space="preserve">PULDYS</t>
  </si>
  <si>
    <t xml:space="preserve">Pulicaria dysenterica</t>
  </si>
  <si>
    <t xml:space="preserve">(L.) Bernh.     </t>
  </si>
  <si>
    <t xml:space="preserve">RANREP</t>
  </si>
  <si>
    <t xml:space="preserve">Ranunculus repens</t>
  </si>
  <si>
    <t xml:space="preserve">RANRET</t>
  </si>
  <si>
    <t xml:space="preserve">Ranunculus reptans</t>
  </si>
  <si>
    <t xml:space="preserve">RANSAR</t>
  </si>
  <si>
    <t xml:space="preserve">Ranunculus sardous</t>
  </si>
  <si>
    <t xml:space="preserve">Crantz      </t>
  </si>
  <si>
    <t xml:space="preserve">RANSCE</t>
  </si>
  <si>
    <t xml:space="preserve">Ranunculus sceleratus</t>
  </si>
  <si>
    <t xml:space="preserve">RHNRUG</t>
  </si>
  <si>
    <t xml:space="preserve">Rhynchospora rugosa</t>
  </si>
  <si>
    <t xml:space="preserve">RORISL</t>
  </si>
  <si>
    <t xml:space="preserve">Rorippa islandica</t>
  </si>
  <si>
    <t xml:space="preserve">(Oeder) Borbas     </t>
  </si>
  <si>
    <t xml:space="preserve">RUMAQU</t>
  </si>
  <si>
    <t xml:space="preserve">Rumex aquaticus</t>
  </si>
  <si>
    <t xml:space="preserve">RUMCON</t>
  </si>
  <si>
    <t xml:space="preserve">Rumex conglomeratus</t>
  </si>
  <si>
    <t xml:space="preserve">RUMCRI</t>
  </si>
  <si>
    <t xml:space="preserve">Rumex crispus</t>
  </si>
  <si>
    <t xml:space="preserve">RUMOBT</t>
  </si>
  <si>
    <t xml:space="preserve">Rumex obtusifolius</t>
  </si>
  <si>
    <t xml:space="preserve">RUMSPX</t>
  </si>
  <si>
    <t xml:space="preserve">Rumex sp.</t>
  </si>
  <si>
    <t xml:space="preserve">SCEPAL</t>
  </si>
  <si>
    <t xml:space="preserve">Scheuchzeria palustris</t>
  </si>
  <si>
    <t xml:space="preserve">SCRAUR</t>
  </si>
  <si>
    <t xml:space="preserve">Scrophularia auriculata</t>
  </si>
  <si>
    <t xml:space="preserve">SCRNOD</t>
  </si>
  <si>
    <t xml:space="preserve">Scrophularia nodosa</t>
  </si>
  <si>
    <t xml:space="preserve">SCRSPX</t>
  </si>
  <si>
    <t xml:space="preserve">Scrophularia sp.</t>
  </si>
  <si>
    <t xml:space="preserve">SCRUMB</t>
  </si>
  <si>
    <t xml:space="preserve">Scrophularia umbrosa</t>
  </si>
  <si>
    <t xml:space="preserve">Dum.      </t>
  </si>
  <si>
    <t xml:space="preserve">SCUGAL</t>
  </si>
  <si>
    <t xml:space="preserve">Scutellaria galericulata</t>
  </si>
  <si>
    <t xml:space="preserve">SENAQU</t>
  </si>
  <si>
    <t xml:space="preserve">Senecio aquaticus</t>
  </si>
  <si>
    <t xml:space="preserve">Hill.      </t>
  </si>
  <si>
    <t xml:space="preserve">SENSPX</t>
  </si>
  <si>
    <t xml:space="preserve">Senecio sp.</t>
  </si>
  <si>
    <t xml:space="preserve">SIULAT</t>
  </si>
  <si>
    <t xml:space="preserve">Sium latifolium</t>
  </si>
  <si>
    <t xml:space="preserve">SIUSPX</t>
  </si>
  <si>
    <t xml:space="preserve">Sium sp.</t>
  </si>
  <si>
    <t xml:space="preserve">SOADUL</t>
  </si>
  <si>
    <t xml:space="preserve">Solanum dulcamara</t>
  </si>
  <si>
    <t xml:space="preserve">STASYL</t>
  </si>
  <si>
    <t xml:space="preserve">Stachys sylvatica</t>
  </si>
  <si>
    <t xml:space="preserve">STEULI</t>
  </si>
  <si>
    <t xml:space="preserve">Stellaria uliginosa</t>
  </si>
  <si>
    <t xml:space="preserve">SYMOFF</t>
  </si>
  <si>
    <t xml:space="preserve">Symphytum officinale</t>
  </si>
  <si>
    <t xml:space="preserve">TEUSCO</t>
  </si>
  <si>
    <t xml:space="preserve">Teucrium scordium</t>
  </si>
  <si>
    <t xml:space="preserve">THLFLA</t>
  </si>
  <si>
    <t xml:space="preserve">Thalictrum flavum</t>
  </si>
  <si>
    <t xml:space="preserve">URTDIO</t>
  </si>
  <si>
    <t xml:space="preserve">Urtica dioica</t>
  </si>
  <si>
    <t xml:space="preserve">VAEOFF</t>
  </si>
  <si>
    <t xml:space="preserve">Valeriana officinalis</t>
  </si>
  <si>
    <t xml:space="preserve">VERANO</t>
  </si>
  <si>
    <t xml:space="preserve">Veronica anagalloides</t>
  </si>
  <si>
    <t xml:space="preserve">Guss      </t>
  </si>
  <si>
    <t xml:space="preserve">VERSCU</t>
  </si>
  <si>
    <t xml:space="preserve">Veronica scutellata</t>
  </si>
  <si>
    <t xml:space="preserve">VERSPX</t>
  </si>
  <si>
    <t xml:space="preserve">Veronica sp.</t>
  </si>
  <si>
    <t xml:space="preserve">VIOPAL</t>
  </si>
  <si>
    <t xml:space="preserve">Viola palustris</t>
  </si>
  <si>
    <t xml:space="preserve">VIOSPX</t>
  </si>
  <si>
    <t xml:space="preserve">Viola sp.</t>
  </si>
  <si>
    <t xml:space="preserve">- Autres phanérogames</t>
  </si>
  <si>
    <t xml:space="preserve">PHx</t>
  </si>
  <si>
    <t xml:space="preserve">ALIWAH</t>
  </si>
  <si>
    <t xml:space="preserve">Alisma wahlenbergii</t>
  </si>
  <si>
    <t xml:space="preserve">BALALP</t>
  </si>
  <si>
    <t xml:space="preserve">Baldellia alpestris</t>
  </si>
  <si>
    <t xml:space="preserve">BECERU</t>
  </si>
  <si>
    <t xml:space="preserve">Beckmannia eruciformis</t>
  </si>
  <si>
    <t xml:space="preserve">BECSYZ</t>
  </si>
  <si>
    <t xml:space="preserve">Beckmannia syzigachne</t>
  </si>
  <si>
    <t xml:space="preserve">CARBUE</t>
  </si>
  <si>
    <t xml:space="preserve">Carex buekii</t>
  </si>
  <si>
    <t xml:space="preserve">Wimm.      </t>
  </si>
  <si>
    <t xml:space="preserve">CARDIA</t>
  </si>
  <si>
    <t xml:space="preserve">Carex diandra</t>
  </si>
  <si>
    <t xml:space="preserve">CARHAL</t>
  </si>
  <si>
    <t xml:space="preserve">Carex halophila</t>
  </si>
  <si>
    <t xml:space="preserve">CISARV</t>
  </si>
  <si>
    <t xml:space="preserve">Cirsium arvense</t>
  </si>
  <si>
    <t xml:space="preserve">COILAC</t>
  </si>
  <si>
    <t xml:space="preserve">Coix lacryma-jobi</t>
  </si>
  <si>
    <t xml:space="preserve">DAMBOU</t>
  </si>
  <si>
    <t xml:space="preserve">Damasonium bourgaei</t>
  </si>
  <si>
    <t xml:space="preserve">DAMPOL</t>
  </si>
  <si>
    <t xml:space="preserve">Damasonium polyspermum</t>
  </si>
  <si>
    <t xml:space="preserve">Cosson      </t>
  </si>
  <si>
    <t xml:space="preserve">ECLPRO</t>
  </si>
  <si>
    <t xml:space="preserve">Eclipta prostrata</t>
  </si>
  <si>
    <t xml:space="preserve">ELEMAM</t>
  </si>
  <si>
    <t xml:space="preserve">Eleocharis mamillata</t>
  </si>
  <si>
    <t xml:space="preserve">ELEQUI</t>
  </si>
  <si>
    <t xml:space="preserve">Eleocharis quinqueflora</t>
  </si>
  <si>
    <t xml:space="preserve">(F. X. Hartman) O. Schwarz  </t>
  </si>
  <si>
    <t xml:space="preserve">ERIAQU</t>
  </si>
  <si>
    <t xml:space="preserve">Eriocaulon aquaticum</t>
  </si>
  <si>
    <t xml:space="preserve">ERICIN</t>
  </si>
  <si>
    <t xml:space="preserve">Eriocaulon cinereum</t>
  </si>
  <si>
    <t xml:space="preserve">GALAPA</t>
  </si>
  <si>
    <t xml:space="preserve">Galium aparine</t>
  </si>
  <si>
    <t xml:space="preserve">NA</t>
  </si>
  <si>
    <t xml:space="preserve">GALMOL</t>
  </si>
  <si>
    <t xml:space="preserve">Galium mollugo</t>
  </si>
  <si>
    <t xml:space="preserve">GLYXPE</t>
  </si>
  <si>
    <t xml:space="preserve">Glyceria x pedicellata</t>
  </si>
  <si>
    <t xml:space="preserve">HEMALT</t>
  </si>
  <si>
    <t xml:space="preserve">Hemarthria altissima</t>
  </si>
  <si>
    <t xml:space="preserve">HIPTET</t>
  </si>
  <si>
    <t xml:space="preserve">Hippuris tetraphylla</t>
  </si>
  <si>
    <t xml:space="preserve">IRISPU</t>
  </si>
  <si>
    <t xml:space="preserve">Iris spuria</t>
  </si>
  <si>
    <t xml:space="preserve">IRIVER</t>
  </si>
  <si>
    <t xml:space="preserve">Iris versicolor</t>
  </si>
  <si>
    <t xml:space="preserve">ISLCER</t>
  </si>
  <si>
    <t xml:space="preserve">Isolepis cernua</t>
  </si>
  <si>
    <t xml:space="preserve">Scirpus cernuus</t>
  </si>
  <si>
    <t xml:space="preserve">ISLSET</t>
  </si>
  <si>
    <t xml:space="preserve">Isolepis setacea</t>
  </si>
  <si>
    <t xml:space="preserve">Scirpus setaccus</t>
  </si>
  <si>
    <t xml:space="preserve">JUNATR</t>
  </si>
  <si>
    <t xml:space="preserve">Juncus atratus</t>
  </si>
  <si>
    <t xml:space="preserve">Krock.      </t>
  </si>
  <si>
    <t xml:space="preserve">LIAATT</t>
  </si>
  <si>
    <t xml:space="preserve">Lilaeopsis attenuata</t>
  </si>
  <si>
    <t xml:space="preserve">MOLARU</t>
  </si>
  <si>
    <t xml:space="preserve">Molinia arundinacea</t>
  </si>
  <si>
    <t xml:space="preserve">MYIGAL</t>
  </si>
  <si>
    <t xml:space="preserve">Myrica gale</t>
  </si>
  <si>
    <t xml:space="preserve">OTTALI</t>
  </si>
  <si>
    <t xml:space="preserve">Ottelia alismoides</t>
  </si>
  <si>
    <t xml:space="preserve">OXAACE</t>
  </si>
  <si>
    <t xml:space="preserve">Oxalis acetosella</t>
  </si>
  <si>
    <t xml:space="preserve">PHCDIG</t>
  </si>
  <si>
    <t xml:space="preserve">Phacelurus digitatus</t>
  </si>
  <si>
    <t xml:space="preserve">PLUSAB</t>
  </si>
  <si>
    <t xml:space="preserve">Pleuropogon sabinei</t>
  </si>
  <si>
    <t xml:space="preserve">RANHYP</t>
  </si>
  <si>
    <t xml:space="preserve">Ranunculus hyperboreus</t>
  </si>
  <si>
    <t xml:space="preserve">RANPOL</t>
  </si>
  <si>
    <t xml:space="preserve">Ranunculus polyphyllus</t>
  </si>
  <si>
    <t xml:space="preserve">RANSPH</t>
  </si>
  <si>
    <t xml:space="preserve">Ranunculus sphaerosphermus</t>
  </si>
  <si>
    <t xml:space="preserve">RORPAL</t>
  </si>
  <si>
    <t xml:space="preserve">Rorippa palustris</t>
  </si>
  <si>
    <t xml:space="preserve">RORXAN</t>
  </si>
  <si>
    <t xml:space="preserve">Rorippa x anceps</t>
  </si>
  <si>
    <t xml:space="preserve">RORXST</t>
  </si>
  <si>
    <t xml:space="preserve">Rorippa x sterilis</t>
  </si>
  <si>
    <t xml:space="preserve">RUMPAL</t>
  </si>
  <si>
    <t xml:space="preserve">Rumex palustris</t>
  </si>
  <si>
    <t xml:space="preserve">SACRAV</t>
  </si>
  <si>
    <t xml:space="preserve">Saccharum ravennae</t>
  </si>
  <si>
    <t xml:space="preserve">SACSPO</t>
  </si>
  <si>
    <t xml:space="preserve">Saccharum spontaneum</t>
  </si>
  <si>
    <t xml:space="preserve">SAIPRO</t>
  </si>
  <si>
    <t xml:space="preserve">Sagina procumbens</t>
  </si>
  <si>
    <t xml:space="preserve">SCIMAR</t>
  </si>
  <si>
    <t xml:space="preserve">Scirpus maritimus</t>
  </si>
  <si>
    <t xml:space="preserve">SCOFES</t>
  </si>
  <si>
    <t xml:space="preserve">Scolochloa festucacea</t>
  </si>
  <si>
    <t xml:space="preserve">SIBEUR</t>
  </si>
  <si>
    <t xml:space="preserve">Sibthorpia europaea</t>
  </si>
  <si>
    <t xml:space="preserve">SPAGLO</t>
  </si>
  <si>
    <t xml:space="preserve">Sparganium glomeratum</t>
  </si>
  <si>
    <t xml:space="preserve">SPAGRA</t>
  </si>
  <si>
    <t xml:space="preserve">Sparganium gramineum</t>
  </si>
  <si>
    <t xml:space="preserve">SPAHYP</t>
  </si>
  <si>
    <t xml:space="preserve">Sparganium hyperboreum</t>
  </si>
  <si>
    <t xml:space="preserve">SPANAT</t>
  </si>
  <si>
    <t xml:space="preserve">Sparganium natans</t>
  </si>
  <si>
    <t xml:space="preserve">STEPAL</t>
  </si>
  <si>
    <t xml:space="preserve">Stellaria palustris</t>
  </si>
  <si>
    <t xml:space="preserve">VERFIL</t>
  </si>
  <si>
    <t xml:space="preserve">Veronica filiformis</t>
  </si>
  <si>
    <t xml:space="preserve">VERXLA</t>
  </si>
  <si>
    <t xml:space="preserve">Veronica x lackschewitzii</t>
  </si>
  <si>
    <r>
      <rPr>
        <b val="true"/>
        <sz val="11"/>
        <rFont val="Arial"/>
        <family val="2"/>
      </rPr>
      <t xml:space="preserve">Synthèse de calculs d'Indice Biologique Macrophytique en Rivière </t>
    </r>
    <r>
      <rPr>
        <b val="true"/>
        <sz val="10"/>
        <rFont val="Arial"/>
        <family val="2"/>
      </rPr>
      <t xml:space="preserve">(IBMR AFNOR T90-395 oct. 2003)</t>
    </r>
  </si>
  <si>
    <t xml:space="preserve">(Titre 1)</t>
  </si>
  <si>
    <t xml:space="preserve">(Titre 2)</t>
  </si>
  <si>
    <t xml:space="preserve">SUITE</t>
  </si>
  <si>
    <t xml:space="preserve">nb taxa</t>
  </si>
  <si>
    <t xml:space="preserve">nb taxa /coef. sténoécie</t>
  </si>
  <si>
    <t xml:space="preserve">stat. cotes spécifiques</t>
  </si>
  <si>
    <t xml:space="preserve">stat. coef. sténoécie</t>
  </si>
  <si>
    <t xml:space="preserve">rec. </t>
  </si>
  <si>
    <t xml:space="preserve">nb taxa / groupes floristiques</t>
  </si>
  <si>
    <t xml:space="preserve">cours d'eau</t>
  </si>
  <si>
    <t xml:space="preserve">stations</t>
  </si>
  <si>
    <t xml:space="preserve">DATE</t>
  </si>
  <si>
    <t xml:space="preserve">total</t>
  </si>
  <si>
    <t xml:space="preserve">contrib.</t>
  </si>
  <si>
    <t xml:space="preserve">moy.</t>
  </si>
  <si>
    <t xml:space="preserve">éc.-type</t>
  </si>
  <si>
    <t xml:space="preserve">min.</t>
  </si>
  <si>
    <t xml:space="preserve">max.</t>
  </si>
  <si>
    <t xml:space="preserve">station</t>
  </si>
  <si>
    <t xml:space="preserve">hétéro.</t>
  </si>
  <si>
    <t xml:space="preserve">algues</t>
  </si>
  <si>
    <t xml:space="preserve">bryo</t>
  </si>
  <si>
    <t xml:space="preserve">pté.+lich</t>
  </si>
  <si>
    <t xml:space="preserve">phanéro.</t>
  </si>
  <si>
    <t xml:space="preserve">Indice  Biologique</t>
  </si>
  <si>
    <t xml:space="preserve">en Rivière</t>
  </si>
  <si>
    <t xml:space="preserve">Notice de la feuille de saisie des listes floristiques et de calcul de l'IBMR</t>
  </si>
  <si>
    <t xml:space="preserve">version Avril 2012</t>
  </si>
  <si>
    <t xml:space="preserve">Elodea nuttallii</t>
  </si>
  <si>
    <t xml:space="preserve">Relevés floristiques aquatiques - IBMR</t>
  </si>
  <si>
    <t xml:space="preserve">Formulaire modèle GIS Macrophytes v 3.1.1 - janvier 2013  </t>
  </si>
  <si>
    <t xml:space="preserve">AQUASCOP</t>
  </si>
  <si>
    <t xml:space="preserve">V. BOUCHAREYCHAS A. CARO</t>
  </si>
  <si>
    <t xml:space="preserve">conforme AFNOR T90-395 oct. 2003</t>
  </si>
  <si>
    <t xml:space="preserve">TARAVO</t>
  </si>
  <si>
    <t xml:space="preserve">Moca Croce</t>
  </si>
  <si>
    <t xml:space="preserve">06217490</t>
  </si>
  <si>
    <t xml:space="preserve">7178b Corse</t>
  </si>
  <si>
    <t xml:space="preserve">Résultats</t>
  </si>
  <si>
    <t xml:space="preserve">Robustesse:</t>
  </si>
  <si>
    <t xml:space="preserve">Unité de relevé</t>
  </si>
  <si>
    <t xml:space="preserve">UR1</t>
  </si>
  <si>
    <t xml:space="preserve">UR2</t>
  </si>
  <si>
    <t xml:space="preserve">IBMR:</t>
  </si>
  <si>
    <t xml:space="preserve">Faciès dominant</t>
  </si>
  <si>
    <t xml:space="preserve">pl. courant</t>
  </si>
  <si>
    <t xml:space="preserve">mouille</t>
  </si>
  <si>
    <t xml:space="preserve">niv. trophique:</t>
  </si>
  <si>
    <t xml:space="preserve">faible</t>
  </si>
  <si>
    <t xml:space="preserve">(faible)</t>
  </si>
  <si>
    <t xml:space="preserve">% rec UR/pt de prel.</t>
  </si>
  <si>
    <t xml:space="preserve">cote sp.</t>
  </si>
  <si>
    <t xml:space="preserve">coef stén.</t>
  </si>
  <si>
    <t xml:space="preserve">VEGETALISATION</t>
  </si>
  <si>
    <t xml:space="preserve">tot. pondéré</t>
  </si>
  <si>
    <t xml:space="preserve">moyenne</t>
  </si>
  <si>
    <t xml:space="preserve">% surf. tot. veg./UR</t>
  </si>
  <si>
    <t xml:space="preserve">écart-type</t>
  </si>
  <si>
    <t xml:space="preserve"> périphyton</t>
  </si>
  <si>
    <t xml:space="preserve">peu abondant</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</si>
  <si>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</si>
  <si>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</si>
  <si>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</si>
  <si>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</si>
  <si>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</si>
  <si>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</si>
  <si>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</si>
  <si>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</si>
  <si>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</si>
  <si>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</si>
  <si>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</si>
  <si>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pté./lich.</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</si>
  <si>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</si>
  <si>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</si>
  <si>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</si>
  <si>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</si>
  <si>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</si>
  <si>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</si>
  <si>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</si>
  <si>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</si>
  <si>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</si>
  <si>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t xml:space="preserve">Cal. Écart</t>
  </si>
  <si>
    <r>
      <rPr>
        <b val="true"/>
        <sz val="10"/>
        <rFont val="Arial"/>
        <family val="2"/>
      </rPr>
      <t xml:space="preserve">LISTE </t>
    </r>
    <r>
      <rPr>
        <i val="true"/>
        <sz val="10"/>
        <rFont val="Arial"/>
        <family val="2"/>
      </rPr>
      <t xml:space="preserve">rec/faciès</t>
    </r>
  </si>
  <si>
    <t xml:space="preserve">Détail du calcul IBMR (non imprimable, non exporté)</t>
  </si>
  <si>
    <t xml:space="preserve">ATTENTION : écart entre rec. par grp (0 %) et</t>
  </si>
  <si>
    <t xml:space="preserve">rec. pondéré</t>
  </si>
  <si>
    <t xml:space="preserve">voir aussi colonne BB</t>
  </si>
  <si>
    <t xml:space="preserve"> rec. par taxa (1,7098 %) supérieur à 20 % !</t>
  </si>
  <si>
    <t xml:space="preserve">CODES</t>
  </si>
  <si>
    <t xml:space="preserve">%</t>
  </si>
  <si>
    <t xml:space="preserve">% sta.</t>
  </si>
  <si>
    <t xml:space="preserve">Csi</t>
  </si>
  <si>
    <t xml:space="preserve">Ei</t>
  </si>
  <si>
    <t xml:space="preserve">    noms</t>
  </si>
  <si>
    <t xml:space="preserve">cd_sandre</t>
  </si>
  <si>
    <t xml:space="preserve">r. station</t>
  </si>
  <si>
    <t xml:space="preserve">cl. rec.</t>
  </si>
  <si>
    <t xml:space="preserve">KixCsi</t>
  </si>
  <si>
    <t xml:space="preserve">Ei x Ki x Csi</t>
  </si>
  <si>
    <t xml:space="preserve">Ei x Ki</t>
  </si>
  <si>
    <t xml:space="preserve">vérif rec</t>
  </si>
  <si>
    <t xml:space="preserve">code taxa</t>
  </si>
  <si>
    <t xml:space="preserve">index ligne</t>
  </si>
  <si>
    <t xml:space="preserve">Confer</t>
  </si>
  <si>
    <t xml:space="preserve">Nouveaux taxa hors liste de référence</t>
  </si>
  <si>
    <t xml:space="preserve">cd_sandre du nouveau taxon</t>
  </si>
  <si>
    <t xml:space="preserve">Cf.</t>
  </si>
  <si>
    <t xml:space="preserve">Ligne de préparation à l'exportation du récapitulatif des résultats. Non imprimable</t>
  </si>
  <si>
    <t xml:space="preserve">ROBUSTESSE</t>
  </si>
  <si>
    <t xml:space="preserve">rech. Max KixCsi</t>
  </si>
  <si>
    <t xml:space="preserve">rech. max EixKixCSi</t>
  </si>
  <si>
    <t xml:space="preserve">rech. max EixKi</t>
  </si>
  <si>
    <t xml:space="preserve">new IBMR</t>
  </si>
  <si>
    <t xml:space="preserve">code taxon à supp.</t>
  </si>
  <si>
    <t xml:space="preserve">index ligne corresp.</t>
  </si>
  <si>
    <t xml:space="preserve">taxon supp.</t>
  </si>
  <si>
    <t xml:space="preserve">(Organisme)</t>
  </si>
  <si>
    <t xml:space="preserve">(Opérateurs)</t>
  </si>
  <si>
    <t xml:space="preserve">(Cours d'eau)</t>
  </si>
  <si>
    <t xml:space="preserve">(Nom de la station)</t>
  </si>
  <si>
    <t xml:space="preserve">(Code station)</t>
  </si>
  <si>
    <t xml:space="preserve">(dossier, type réseau)</t>
  </si>
  <si>
    <t xml:space="preserve">(Date)</t>
  </si>
  <si>
    <t xml:space="preserve">Référence des noms taxons</t>
  </si>
  <si>
    <t xml:space="preserve">pour listes déroulantes de saisie dans "modèle" et </t>
  </si>
  <si>
    <t xml:space="preserve">"nouvelles feuilles"</t>
  </si>
  <si>
    <t xml:space="preserve">mise à jour : février 2012</t>
  </si>
  <si>
    <t xml:space="preserve">type de faciès courant</t>
  </si>
  <si>
    <t xml:space="preserve">type de faciès lent</t>
  </si>
  <si>
    <t xml:space="preserve">ch. lotique</t>
  </si>
  <si>
    <t xml:space="preserve">radier</t>
  </si>
  <si>
    <t xml:space="preserve">rapide</t>
  </si>
  <si>
    <t xml:space="preserve">cascade</t>
  </si>
  <si>
    <t xml:space="preserve">ch. lentique</t>
  </si>
  <si>
    <t xml:space="preserve">pl. lent</t>
  </si>
  <si>
    <t xml:space="preserve">f. de dissipation</t>
  </si>
  <si>
    <t xml:space="preserve">autre</t>
  </si>
  <si>
    <t xml:space="preserve">périphyton</t>
  </si>
  <si>
    <t xml:space="preserve">absent</t>
  </si>
  <si>
    <t xml:space="preserve">Angelica archangelica</t>
  </si>
  <si>
    <t xml:space="preserve">abondant</t>
  </si>
  <si>
    <t xml:space="preserve">très abondant</t>
  </si>
  <si>
    <t xml:space="preserve">Baldellia ranunculoides subsp. ranunculoides</t>
  </si>
  <si>
    <t xml:space="preserve">Eurhynchium praelongum</t>
  </si>
  <si>
    <t xml:space="preserve">Leptomitus sp.</t>
  </si>
  <si>
    <t xml:space="preserve">Marsupella emarginata</t>
  </si>
  <si>
    <t xml:space="preserve">POTFLU</t>
  </si>
  <si>
    <t xml:space="preserve">RANpec</t>
  </si>
  <si>
    <t xml:space="preserve">Sparganium emersum fo. longissimum</t>
  </si>
</sst>
</file>

<file path=xl/styles.xml><?xml version="1.0" encoding="utf-8"?>
<styleSheet xmlns="http://schemas.openxmlformats.org/spreadsheetml/2006/main">
  <numFmts count="13">
    <numFmt numFmtId="164" formatCode="General"/>
    <numFmt numFmtId="165" formatCode="0"/>
    <numFmt numFmtId="166" formatCode="@"/>
    <numFmt numFmtId="167" formatCode="hh:mm"/>
    <numFmt numFmtId="168" formatCode="dd/mm/yyyy"/>
    <numFmt numFmtId="169" formatCode="#,##0.00\ _€"/>
    <numFmt numFmtId="170" formatCode="#,##0\ _€"/>
    <numFmt numFmtId="171" formatCode="_-* #,##0.00\ _F_-;\-* #,##0.00\ _F_-;_-* \-??\ _F_-;_-@_-"/>
    <numFmt numFmtId="172" formatCode="0.00"/>
    <numFmt numFmtId="173" formatCode="[$-40C]dd\-mmm\-yy"/>
    <numFmt numFmtId="174" formatCode="General"/>
    <numFmt numFmtId="175" formatCode="0.0"/>
    <numFmt numFmtId="176" formatCode="_-* #,##0\ _F_-;\-* #,##0\ _F_-;_-* &quot;- &quot;_F_-;_-@_-"/>
  </numFmts>
  <fonts count="113">
    <font>
      <sz val="10"/>
      <name val="Arial"/>
      <family val="0"/>
    </font>
    <font>
      <sz val="10"/>
      <name val="Arial"/>
      <family val="0"/>
    </font>
    <font>
      <sz val="10"/>
      <name val="Arial"/>
      <family val="0"/>
    </font>
    <font>
      <sz val="10"/>
      <name val="Arial"/>
      <family val="0"/>
    </font>
    <font>
      <b val="true"/>
      <sz val="14"/>
      <color rgb="FFFFFFFF"/>
      <name val="Arial"/>
      <family val="2"/>
    </font>
    <font>
      <b val="true"/>
      <i val="true"/>
      <sz val="18"/>
      <color rgb="FFFFFFFF"/>
      <name val="Arial"/>
      <family val="2"/>
    </font>
    <font>
      <sz val="10"/>
      <color rgb="FFFFFFFF"/>
      <name val="Arial"/>
      <family val="2"/>
    </font>
    <font>
      <sz val="11"/>
      <color rgb="FFFFFFFF"/>
      <name val="Arial"/>
      <family val="2"/>
    </font>
    <font>
      <b val="true"/>
      <i val="true"/>
      <sz val="35"/>
      <color rgb="FFFFFFFF"/>
      <name val="Arial"/>
      <family val="2"/>
    </font>
    <font>
      <b val="true"/>
      <i val="true"/>
      <sz val="30"/>
      <color rgb="FFFFFFFF"/>
      <name val="Arial"/>
      <family val="2"/>
    </font>
    <font>
      <b val="true"/>
      <sz val="24"/>
      <color rgb="FFFFFFFF"/>
      <name val="Arial"/>
      <family val="2"/>
    </font>
    <font>
      <sz val="10"/>
      <color rgb="FFFFFFFF"/>
      <name val="Times New Roman"/>
      <family val="1"/>
    </font>
    <font>
      <b val="true"/>
      <sz val="10"/>
      <color rgb="FFFFFFFF"/>
      <name val="Times New Roman"/>
      <family val="1"/>
    </font>
    <font>
      <i val="true"/>
      <u val="single"/>
      <sz val="10"/>
      <color rgb="FFFFFFFF"/>
      <name val="Arial"/>
      <family val="2"/>
    </font>
    <font>
      <i val="true"/>
      <sz val="10"/>
      <color rgb="FFFFFFFF"/>
      <name val="Arial"/>
      <family val="2"/>
    </font>
    <font>
      <i val="true"/>
      <sz val="9"/>
      <color rgb="FFFFFFFF"/>
      <name val="Times New Roman"/>
      <family val="1"/>
    </font>
    <font>
      <u val="single"/>
      <sz val="10"/>
      <color rgb="FF0000FF"/>
      <name val="Arial"/>
      <family val="2"/>
    </font>
    <font>
      <u val="single"/>
      <sz val="10"/>
      <color rgb="FFFFFF00"/>
      <name val="Arial"/>
      <family val="2"/>
    </font>
    <font>
      <b val="true"/>
      <sz val="10"/>
      <color rgb="FFFFFFFF"/>
      <name val="Arial"/>
      <family val="2"/>
    </font>
    <font>
      <i val="true"/>
      <sz val="9"/>
      <color rgb="FFFFFFFF"/>
      <name val="Arial"/>
      <family val="2"/>
    </font>
    <font>
      <sz val="10"/>
      <name val="Arial"/>
      <family val="2"/>
    </font>
    <font>
      <b val="true"/>
      <sz val="11"/>
      <color rgb="FFFFFFFF"/>
      <name val="Arial"/>
      <family val="2"/>
    </font>
    <font>
      <sz val="9"/>
      <name val="Arial"/>
      <family val="2"/>
    </font>
    <font>
      <b val="true"/>
      <i val="true"/>
      <sz val="11"/>
      <color rgb="FFFFFFFF"/>
      <name val="Arial"/>
      <family val="2"/>
    </font>
    <font>
      <b val="true"/>
      <i val="true"/>
      <sz val="9"/>
      <color rgb="FFFFFFFF"/>
      <name val="Arial"/>
      <family val="2"/>
    </font>
    <font>
      <b val="true"/>
      <sz val="11"/>
      <color rgb="FF000000"/>
      <name val="Arial"/>
      <family val="2"/>
    </font>
    <font>
      <b val="true"/>
      <sz val="10"/>
      <name val="Arial"/>
      <family val="2"/>
    </font>
    <font>
      <b val="true"/>
      <sz val="11"/>
      <name val="Arial"/>
      <family val="2"/>
    </font>
    <font>
      <b val="true"/>
      <i val="true"/>
      <sz val="11"/>
      <name val="Times New Roman"/>
      <family val="1"/>
    </font>
    <font>
      <b val="true"/>
      <sz val="8"/>
      <name val="Arial"/>
      <family val="2"/>
    </font>
    <font>
      <b val="true"/>
      <sz val="9"/>
      <color rgb="FF000000"/>
      <name val="Arial"/>
      <family val="2"/>
    </font>
    <font>
      <b val="true"/>
      <sz val="10"/>
      <name val="Times New Roman"/>
      <family val="1"/>
    </font>
    <font>
      <b val="true"/>
      <sz val="11"/>
      <color rgb="FF000000"/>
      <name val="Calibri"/>
      <family val="2"/>
    </font>
    <font>
      <b val="true"/>
      <i val="true"/>
      <sz val="9"/>
      <name val="Times New Roman"/>
      <family val="1"/>
    </font>
    <font>
      <sz val="8"/>
      <name val="Arial"/>
      <family val="2"/>
    </font>
    <font>
      <sz val="7"/>
      <name val="Arial"/>
      <family val="2"/>
    </font>
    <font>
      <b val="true"/>
      <sz val="9"/>
      <name val="Times New Roman"/>
      <family val="1"/>
    </font>
    <font>
      <i val="true"/>
      <sz val="9"/>
      <color rgb="FF000000"/>
      <name val="Arial"/>
      <family val="2"/>
    </font>
    <font>
      <sz val="9"/>
      <name val="Times New Roman"/>
      <family val="1"/>
    </font>
    <font>
      <i val="true"/>
      <sz val="9"/>
      <name val="Times New Roman"/>
      <family val="1"/>
    </font>
    <font>
      <i val="true"/>
      <sz val="11"/>
      <color rgb="FF000000"/>
      <name val="Calibri"/>
      <family val="2"/>
    </font>
    <font>
      <sz val="9"/>
      <color rgb="FF000000"/>
      <name val="Times New Roman"/>
      <family val="1"/>
    </font>
    <font>
      <b val="true"/>
      <sz val="11"/>
      <name val="Calibri"/>
      <family val="2"/>
    </font>
    <font>
      <sz val="9"/>
      <color rgb="FF000000"/>
      <name val="Arial"/>
      <family val="2"/>
    </font>
    <font>
      <i val="true"/>
      <sz val="11"/>
      <name val="Calibri"/>
      <family val="2"/>
    </font>
    <font>
      <i val="true"/>
      <sz val="8"/>
      <name val="Arial"/>
      <family val="2"/>
    </font>
    <font>
      <i val="true"/>
      <strike val="true"/>
      <sz val="9"/>
      <color rgb="FF0000FF"/>
      <name val="Times New Roman"/>
      <family val="1"/>
    </font>
    <font>
      <i val="true"/>
      <sz val="9"/>
      <color rgb="FF0000FF"/>
      <name val="Times New Roman"/>
      <family val="1"/>
    </font>
    <font>
      <sz val="9"/>
      <color rgb="FF0000FF"/>
      <name val="Times New Roman"/>
      <family val="1"/>
    </font>
    <font>
      <i val="true"/>
      <sz val="9"/>
      <color rgb="FF000000"/>
      <name val="Times New Roman"/>
      <family val="1"/>
    </font>
    <font>
      <i val="true"/>
      <strike val="true"/>
      <sz val="11"/>
      <color rgb="FF0000FF"/>
      <name val="Book Antiqua"/>
      <family val="1"/>
    </font>
    <font>
      <sz val="7"/>
      <color rgb="FF000000"/>
      <name val="Arial"/>
      <family val="2"/>
    </font>
    <font>
      <strike val="true"/>
      <sz val="7"/>
      <color rgb="FF0000FF"/>
      <name val="Arial"/>
      <family val="2"/>
    </font>
    <font>
      <strike val="true"/>
      <sz val="9"/>
      <color rgb="FF0000FF"/>
      <name val="Times New Roman"/>
      <family val="1"/>
    </font>
    <font>
      <i val="true"/>
      <sz val="11"/>
      <name val="Book Antiqua"/>
      <family val="1"/>
    </font>
    <font>
      <i val="true"/>
      <sz val="10"/>
      <name val="Arial"/>
      <family val="2"/>
    </font>
    <font>
      <sz val="7"/>
      <color rgb="FF0000FF"/>
      <name val="Arial"/>
      <family val="2"/>
    </font>
    <font>
      <b val="true"/>
      <sz val="8"/>
      <color rgb="FF000000"/>
      <name val="Tahoma"/>
      <family val="2"/>
    </font>
    <font>
      <sz val="8"/>
      <color rgb="FF000000"/>
      <name val="Tahoma"/>
      <family val="2"/>
    </font>
    <font>
      <i val="true"/>
      <sz val="8"/>
      <color rgb="FFFF0000"/>
      <name val="Tahoma"/>
      <family val="2"/>
    </font>
    <font>
      <i val="true"/>
      <sz val="9"/>
      <name val="Arial"/>
      <family val="2"/>
    </font>
    <font>
      <b val="true"/>
      <i val="true"/>
      <sz val="10"/>
      <name val="Arial"/>
      <family val="2"/>
    </font>
    <font>
      <i val="true"/>
      <sz val="9"/>
      <color rgb="FFFF0000"/>
      <name val="Arial"/>
      <family val="0"/>
    </font>
    <font>
      <i val="true"/>
      <sz val="9"/>
      <color rgb="FF0000FF"/>
      <name val="Arial"/>
      <family val="0"/>
    </font>
    <font>
      <b val="true"/>
      <i val="true"/>
      <sz val="9"/>
      <color rgb="FF0000FF"/>
      <name val="Arial"/>
      <family val="0"/>
    </font>
    <font>
      <b val="true"/>
      <i val="true"/>
      <sz val="14"/>
      <color rgb="FFFFFFFF"/>
      <name val="Arial"/>
      <family val="2"/>
    </font>
    <font>
      <sz val="16"/>
      <color rgb="FFFFFFFF"/>
      <name val="Times New Roman"/>
      <family val="1"/>
    </font>
    <font>
      <b val="true"/>
      <i val="true"/>
      <sz val="15"/>
      <color rgb="FFFFFFFF"/>
      <name val="Times New Roman"/>
      <family val="1"/>
    </font>
    <font>
      <sz val="14"/>
      <name val="Times New Roman"/>
      <family val="1"/>
    </font>
    <font>
      <i val="true"/>
      <sz val="8"/>
      <color rgb="FFFFFFFF"/>
      <name val="Times New Roman"/>
      <family val="1"/>
    </font>
    <font>
      <sz val="11"/>
      <name val="Times New Roman"/>
      <family val="1"/>
    </font>
    <font>
      <b val="true"/>
      <i val="true"/>
      <sz val="11"/>
      <color rgb="FFFFFFFF"/>
      <name val="Times New Roman"/>
      <family val="1"/>
    </font>
    <font>
      <b val="true"/>
      <sz val="11"/>
      <color rgb="FF0000FF"/>
      <name val="Times New Roman"/>
      <family val="1"/>
    </font>
    <font>
      <sz val="11"/>
      <color rgb="FF000000"/>
      <name val="Times New Roman"/>
      <family val="1"/>
    </font>
    <font>
      <b val="true"/>
      <sz val="11"/>
      <name val="Times New Roman"/>
      <family val="1"/>
    </font>
    <font>
      <b val="true"/>
      <sz val="10"/>
      <color rgb="FF000000"/>
      <name val="Times New Roman"/>
      <family val="0"/>
    </font>
    <font>
      <b val="true"/>
      <i val="true"/>
      <sz val="10"/>
      <color rgb="FF000000"/>
      <name val="Times New Roman"/>
      <family val="0"/>
    </font>
    <font>
      <sz val="10"/>
      <color rgb="FF000000"/>
      <name val="Times New Roman"/>
      <family val="0"/>
    </font>
    <font>
      <b val="true"/>
      <sz val="10"/>
      <color rgb="FFFF0000"/>
      <name val="Times New Roman"/>
      <family val="0"/>
    </font>
    <font>
      <sz val="10"/>
      <color rgb="FF00FF00"/>
      <name val="Times New Roman"/>
      <family val="0"/>
    </font>
    <font>
      <b val="true"/>
      <sz val="10"/>
      <color rgb="FF0000FF"/>
      <name val="Times New Roman"/>
      <family val="0"/>
    </font>
    <font>
      <sz val="10"/>
      <color rgb="FFFF0000"/>
      <name val="Times New Roman"/>
      <family val="0"/>
    </font>
    <font>
      <b val="true"/>
      <i val="true"/>
      <u val="single"/>
      <sz val="10"/>
      <color rgb="FF000000"/>
      <name val="Times New Roman"/>
      <family val="0"/>
    </font>
    <font>
      <u val="single"/>
      <sz val="10"/>
      <color rgb="FF000000"/>
      <name val="Times New Roman"/>
      <family val="0"/>
    </font>
    <font>
      <vertAlign val="superscript"/>
      <sz val="10"/>
      <color rgb="FF000000"/>
      <name val="Times New Roman"/>
      <family val="0"/>
    </font>
    <font>
      <i val="true"/>
      <sz val="10"/>
      <color rgb="FF000000"/>
      <name val="Times New Roman"/>
      <family val="0"/>
    </font>
    <font>
      <sz val="11"/>
      <color rgb="FF000000"/>
      <name val="Calibri"/>
      <family val="0"/>
    </font>
    <font>
      <i val="true"/>
      <sz val="10"/>
      <color rgb="FF0000FF"/>
      <name val="Times New Roman"/>
      <family val="0"/>
    </font>
    <font>
      <i val="true"/>
      <sz val="8"/>
      <color rgb="FFFFFFFF"/>
      <name val="Arial"/>
      <family val="2"/>
    </font>
    <font>
      <sz val="8"/>
      <color rgb="FF0000FF"/>
      <name val="Arial"/>
      <family val="2"/>
    </font>
    <font>
      <b val="true"/>
      <i val="true"/>
      <sz val="10"/>
      <color rgb="FF808080"/>
      <name val="Arial"/>
      <family val="2"/>
    </font>
    <font>
      <b val="true"/>
      <i val="true"/>
      <sz val="11"/>
      <name val="Arial"/>
      <family val="2"/>
    </font>
    <font>
      <b val="true"/>
      <i val="true"/>
      <sz val="10"/>
      <color rgb="FFFFFFFF"/>
      <name val="Arial"/>
      <family val="2"/>
    </font>
    <font>
      <sz val="8"/>
      <color rgb="FF000000"/>
      <name val="Arial"/>
      <family val="2"/>
    </font>
    <font>
      <b val="true"/>
      <i val="true"/>
      <sz val="12"/>
      <color rgb="FFFFFFFF"/>
      <name val="Arial"/>
      <family val="2"/>
    </font>
    <font>
      <b val="true"/>
      <sz val="9"/>
      <name val="Arial"/>
      <family val="2"/>
    </font>
    <font>
      <b val="true"/>
      <i val="true"/>
      <sz val="9"/>
      <name val="Arial"/>
      <family val="2"/>
    </font>
    <font>
      <i val="true"/>
      <sz val="8"/>
      <color rgb="FF000000"/>
      <name val="Arial"/>
      <family val="2"/>
    </font>
    <font>
      <b val="true"/>
      <i val="true"/>
      <sz val="10"/>
      <color rgb="FFFF0000"/>
      <name val="Arial"/>
      <family val="2"/>
    </font>
    <font>
      <sz val="10"/>
      <color rgb="FFFF0000"/>
      <name val="Arial"/>
      <family val="2"/>
    </font>
    <font>
      <sz val="10"/>
      <color rgb="FF000000"/>
      <name val="Arial"/>
      <family val="2"/>
    </font>
    <font>
      <b val="true"/>
      <sz val="10"/>
      <color rgb="FFFF0000"/>
      <name val="Arial"/>
      <family val="2"/>
    </font>
    <font>
      <b val="true"/>
      <sz val="10"/>
      <color rgb="FF000000"/>
      <name val="Arial"/>
      <family val="2"/>
    </font>
    <font>
      <b val="true"/>
      <i val="true"/>
      <sz val="10"/>
      <color rgb="FF000000"/>
      <name val="Arial"/>
      <family val="2"/>
    </font>
    <font>
      <i val="true"/>
      <sz val="8"/>
      <color rgb="FF000000"/>
      <name val="Tahoma"/>
      <family val="2"/>
    </font>
    <font>
      <b val="true"/>
      <sz val="8"/>
      <color rgb="FF808080"/>
      <name val="Tahoma"/>
      <family val="2"/>
    </font>
    <font>
      <b val="true"/>
      <sz val="8"/>
      <color rgb="FF339966"/>
      <name val="Tahoma"/>
      <family val="2"/>
    </font>
    <font>
      <sz val="8"/>
      <color rgb="FFFF0000"/>
      <name val="Tahoma"/>
      <family val="2"/>
    </font>
    <font>
      <b val="true"/>
      <sz val="11"/>
      <color rgb="FFFFFF00"/>
      <name val="Arial"/>
      <family val="2"/>
    </font>
    <font>
      <sz val="11"/>
      <color rgb="FF000000"/>
      <name val="Arial"/>
      <family val="2"/>
    </font>
    <font>
      <b val="true"/>
      <i val="true"/>
      <u val="single"/>
      <sz val="10"/>
      <color rgb="FF000000"/>
      <name val="Arial"/>
      <family val="0"/>
    </font>
    <font>
      <i val="true"/>
      <sz val="10"/>
      <color rgb="FF000000"/>
      <name val="Arial"/>
      <family val="0"/>
    </font>
    <font>
      <b val="true"/>
      <i val="true"/>
      <sz val="10"/>
      <color rgb="FF000000"/>
      <name val="Arial"/>
      <family val="0"/>
    </font>
  </fonts>
  <fills count="16">
    <fill>
      <patternFill patternType="none"/>
    </fill>
    <fill>
      <patternFill patternType="gray125"/>
    </fill>
    <fill>
      <patternFill patternType="solid">
        <fgColor rgb="FF0000FF"/>
        <bgColor rgb="FF0000FF"/>
      </patternFill>
    </fill>
    <fill>
      <patternFill patternType="solid">
        <fgColor rgb="FF00CCFF"/>
        <bgColor rgb="FF33CCCC"/>
      </patternFill>
    </fill>
    <fill>
      <patternFill patternType="solid">
        <fgColor rgb="FFFF9900"/>
        <bgColor rgb="FFFFCC00"/>
      </patternFill>
    </fill>
    <fill>
      <patternFill patternType="solid">
        <fgColor rgb="FFCCFFFF"/>
        <bgColor rgb="FFCCFFFF"/>
      </patternFill>
    </fill>
    <fill>
      <patternFill patternType="solid">
        <fgColor rgb="FFFF0000"/>
        <bgColor rgb="FF993300"/>
      </patternFill>
    </fill>
    <fill>
      <patternFill patternType="solid">
        <fgColor rgb="FFFF6600"/>
        <bgColor rgb="FFFF9900"/>
      </patternFill>
    </fill>
    <fill>
      <patternFill patternType="solid">
        <fgColor rgb="FF969696"/>
        <bgColor rgb="FF808080"/>
      </patternFill>
    </fill>
    <fill>
      <patternFill patternType="solid">
        <fgColor rgb="FFFFFF99"/>
        <bgColor rgb="FFFFFFCC"/>
      </patternFill>
    </fill>
    <fill>
      <patternFill patternType="solid">
        <fgColor rgb="FFC0C0C0"/>
        <bgColor rgb="FFCCCCFF"/>
      </patternFill>
    </fill>
    <fill>
      <patternFill patternType="solid">
        <fgColor rgb="FFFFFFFF"/>
        <bgColor rgb="FFFFFFCC"/>
      </patternFill>
    </fill>
    <fill>
      <patternFill patternType="solid">
        <fgColor rgb="FFCCFFCC"/>
        <bgColor rgb="FFCCFFFF"/>
      </patternFill>
    </fill>
    <fill>
      <patternFill patternType="solid">
        <fgColor rgb="FF99CC00"/>
        <bgColor rgb="FFFFCC00"/>
      </patternFill>
    </fill>
    <fill>
      <patternFill patternType="solid">
        <fgColor rgb="FFFF99CC"/>
        <bgColor rgb="FFFF8080"/>
      </patternFill>
    </fill>
    <fill>
      <patternFill patternType="solid">
        <fgColor rgb="FFFFCC00"/>
        <bgColor rgb="FFFFFF00"/>
      </patternFill>
    </fill>
  </fills>
  <borders count="103">
    <border diagonalUp="false" diagonalDown="false">
      <left/>
      <right/>
      <top/>
      <bottom/>
      <diagonal/>
    </border>
    <border diagonalUp="false" diagonalDown="false">
      <left style="thick">
        <color rgb="FF00CCFF"/>
      </left>
      <right style="thick">
        <color rgb="FF00CCFF"/>
      </right>
      <top style="thick">
        <color rgb="FF00CCFF"/>
      </top>
      <bottom/>
      <diagonal/>
    </border>
    <border diagonalUp="false" diagonalDown="false">
      <left style="thick">
        <color rgb="FF00CCFF"/>
      </left>
      <right/>
      <top/>
      <bottom/>
      <diagonal/>
    </border>
    <border diagonalUp="false" diagonalDown="false">
      <left/>
      <right style="thick">
        <color rgb="FF00CCFF"/>
      </right>
      <top/>
      <bottom/>
      <diagonal/>
    </border>
    <border diagonalUp="false" diagonalDown="false">
      <left style="thick">
        <color rgb="FF0066CC"/>
      </left>
      <right/>
      <top/>
      <bottom/>
      <diagonal/>
    </border>
    <border diagonalUp="false" diagonalDown="false">
      <left style="thick">
        <color rgb="FF00CCFF"/>
      </left>
      <right style="thick">
        <color rgb="FF00CCFF"/>
      </right>
      <top/>
      <bottom/>
      <diagonal/>
    </border>
    <border diagonalUp="false" diagonalDown="false">
      <left style="thick">
        <color rgb="FF00CCFF"/>
      </left>
      <right style="thick">
        <color rgb="FF00CCFF"/>
      </right>
      <top/>
      <bottom style="thick">
        <color rgb="FF00CCFF"/>
      </bottom>
      <diagonal/>
    </border>
    <border diagonalUp="false" diagonalDown="false">
      <left style="medium"/>
      <right/>
      <top style="medium"/>
      <bottom/>
      <diagonal/>
    </border>
    <border diagonalUp="false" diagonalDown="false">
      <left/>
      <right/>
      <top style="medium"/>
      <bottom/>
      <diagonal/>
    </border>
    <border diagonalUp="false" diagonalDown="false">
      <left style="medium"/>
      <right/>
      <top/>
      <bottom/>
      <diagonal/>
    </border>
    <border diagonalUp="false" diagonalDown="false">
      <left style="medium"/>
      <right/>
      <top/>
      <bottom style="mediu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top style="medium"/>
      <bottom style="medium"/>
      <diagonal/>
    </border>
    <border diagonalUp="false" diagonalDown="false">
      <left/>
      <right style="medium"/>
      <top style="medium"/>
      <bottom style="medium"/>
      <diagonal/>
    </border>
    <border diagonalUp="false" diagonalDown="false">
      <left style="medium"/>
      <right style="medium"/>
      <top/>
      <bottom style="thin"/>
      <diagonal/>
    </border>
    <border diagonalUp="false" diagonalDown="false">
      <left style="medium"/>
      <right/>
      <top style="medium"/>
      <bottom style="thin"/>
      <diagonal/>
    </border>
    <border diagonalUp="false" diagonalDown="false">
      <left/>
      <right style="medium"/>
      <top style="medium"/>
      <bottom style="thin"/>
      <diagonal/>
    </border>
    <border diagonalUp="false" diagonalDown="false">
      <left/>
      <right style="medium"/>
      <top/>
      <bottom/>
      <diagonal/>
    </border>
    <border diagonalUp="false" diagonalDown="false">
      <left style="medium"/>
      <right style="medium"/>
      <top/>
      <bottom/>
      <diagonal/>
    </border>
    <border diagonalUp="false" diagonalDown="false">
      <left style="medium"/>
      <right style="medium"/>
      <top style="medium"/>
      <bottom/>
      <diagonal/>
    </border>
    <border diagonalUp="false" diagonalDown="false">
      <left style="medium"/>
      <right style="medium"/>
      <top style="thin"/>
      <bottom style="thin"/>
      <diagonal/>
    </border>
    <border diagonalUp="false" diagonalDown="false">
      <left style="medium"/>
      <right/>
      <top style="thin"/>
      <bottom style="thin"/>
      <diagonal/>
    </border>
    <border diagonalUp="false" diagonalDown="false">
      <left/>
      <right style="medium"/>
      <top style="thin"/>
      <bottom style="thin"/>
      <diagonal/>
    </border>
    <border diagonalUp="false" diagonalDown="false">
      <left style="medium"/>
      <right style="medium"/>
      <top style="thin"/>
      <bottom/>
      <diagonal/>
    </border>
    <border diagonalUp="false" diagonalDown="false">
      <left style="medium"/>
      <right/>
      <top style="thin"/>
      <bottom/>
      <diagonal/>
    </border>
    <border diagonalUp="false" diagonalDown="false">
      <left/>
      <right style="medium"/>
      <top style="thin"/>
      <bottom/>
      <diagonal/>
    </border>
    <border diagonalUp="false" diagonalDown="false">
      <left style="medium"/>
      <right/>
      <top/>
      <bottom style="thin"/>
      <diagonal/>
    </border>
    <border diagonalUp="false" diagonalDown="false">
      <left/>
      <right style="medium"/>
      <top/>
      <bottom style="thin"/>
      <diagonal/>
    </border>
    <border diagonalUp="false" diagonalDown="false">
      <left style="thin"/>
      <right/>
      <top style="thin"/>
      <bottom/>
      <diagonal/>
    </border>
    <border diagonalUp="false" diagonalDown="false">
      <left/>
      <right/>
      <top style="thin"/>
      <bottom/>
      <diagonal/>
    </border>
    <border diagonalUp="false" diagonalDown="false">
      <left style="thin"/>
      <right style="thin"/>
      <top style="thin"/>
      <bottom/>
      <diagonal/>
    </border>
    <border diagonalUp="false" diagonalDown="false">
      <left style="thin"/>
      <right/>
      <top/>
      <bottom style="thin"/>
      <diagonal/>
    </border>
    <border diagonalUp="false" diagonalDown="false">
      <left/>
      <right/>
      <top/>
      <bottom style="thin"/>
      <diagonal/>
    </border>
    <border diagonalUp="false" diagonalDown="false">
      <left style="thin"/>
      <right style="thin"/>
      <top/>
      <bottom style="thin"/>
      <diagonal/>
    </border>
    <border diagonalUp="false" diagonalDown="false">
      <left/>
      <right style="thin"/>
      <top/>
      <bottom style="thin"/>
      <diagonal/>
    </border>
    <border diagonalUp="false" diagonalDown="false">
      <left style="thin"/>
      <right/>
      <top style="hair"/>
      <bottom style="hair"/>
      <diagonal/>
    </border>
    <border diagonalUp="false" diagonalDown="false">
      <left/>
      <right/>
      <top style="hair"/>
      <bottom style="hair"/>
      <diagonal/>
    </border>
    <border diagonalUp="false" diagonalDown="false">
      <left style="thin"/>
      <right style="thin"/>
      <top style="hair"/>
      <bottom style="hair"/>
      <diagonal/>
    </border>
    <border diagonalUp="false" diagonalDown="false">
      <left/>
      <right style="thin"/>
      <top style="hair"/>
      <bottom style="hair"/>
      <diagonal/>
    </border>
    <border diagonalUp="false" diagonalDown="false">
      <left style="thin"/>
      <right/>
      <top style="hair"/>
      <bottom style="thin"/>
      <diagonal/>
    </border>
    <border diagonalUp="false" diagonalDown="false">
      <left/>
      <right/>
      <top style="hair"/>
      <bottom style="thin"/>
      <diagonal/>
    </border>
    <border diagonalUp="false" diagonalDown="false">
      <left style="thin"/>
      <right style="thin"/>
      <top style="hair"/>
      <bottom style="thin"/>
      <diagonal/>
    </border>
    <border diagonalUp="false" diagonalDown="false">
      <left/>
      <right style="thin"/>
      <top style="hair"/>
      <bottom style="thin"/>
      <diagonal/>
    </border>
    <border diagonalUp="false" diagonalDown="false">
      <left/>
      <right style="medium"/>
      <top style="medium"/>
      <bottom/>
      <diagonal/>
    </border>
    <border diagonalUp="false" diagonalDown="false">
      <left/>
      <right style="thin">
        <color rgb="FF00CCFF"/>
      </right>
      <top/>
      <bottom/>
      <diagonal/>
    </border>
    <border diagonalUp="false" diagonalDown="false">
      <left/>
      <right style="medium"/>
      <top/>
      <bottom style="medium"/>
      <diagonal/>
    </border>
    <border diagonalUp="false" diagonalDown="false">
      <left style="thin"/>
      <right/>
      <top style="thin"/>
      <bottom style="thin"/>
      <diagonal/>
    </border>
    <border diagonalUp="false" diagonalDown="false">
      <left/>
      <right/>
      <top style="thin"/>
      <bottom style="thin"/>
      <diagonal/>
    </border>
    <border diagonalUp="false" diagonalDown="false">
      <left style="thick">
        <color rgb="FFC0C0C0"/>
      </left>
      <right/>
      <top style="thick">
        <color rgb="FFC0C0C0"/>
      </top>
      <bottom/>
      <diagonal/>
    </border>
    <border diagonalUp="false" diagonalDown="false">
      <left/>
      <right style="thick">
        <color rgb="FFC0C0C0"/>
      </right>
      <top style="thick">
        <color rgb="FFC0C0C0"/>
      </top>
      <bottom/>
      <diagonal/>
    </border>
    <border diagonalUp="false" diagonalDown="false">
      <left/>
      <right style="thin"/>
      <top style="thin"/>
      <bottom style="thin"/>
      <diagonal/>
    </border>
    <border diagonalUp="false" diagonalDown="false">
      <left style="thick">
        <color rgb="FFC0C0C0"/>
      </left>
      <right/>
      <top/>
      <bottom/>
      <diagonal/>
    </border>
    <border diagonalUp="false" diagonalDown="false">
      <left/>
      <right style="thick">
        <color rgb="FFC0C0C0"/>
      </right>
      <top/>
      <bottom/>
      <diagonal/>
    </border>
    <border diagonalUp="false" diagonalDown="false">
      <left style="thin"/>
      <right/>
      <top style="thin"/>
      <bottom style="medium">
        <color rgb="FFFF0000"/>
      </bottom>
      <diagonal/>
    </border>
    <border diagonalUp="false" diagonalDown="false">
      <left/>
      <right/>
      <top style="thin"/>
      <bottom style="medium">
        <color rgb="FFFF0000"/>
      </bottom>
      <diagonal/>
    </border>
    <border diagonalUp="false" diagonalDown="false">
      <left style="thin"/>
      <right style="thin"/>
      <top style="thin"/>
      <bottom style="thin"/>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style="medium">
        <color rgb="FFFF0000"/>
      </left>
      <right/>
      <top/>
      <bottom/>
      <diagonal/>
    </border>
    <border diagonalUp="false" diagonalDown="false">
      <left style="thin"/>
      <right style="medium"/>
      <top style="thin"/>
      <bottom style="thin"/>
      <diagonal/>
    </border>
    <border diagonalUp="false" diagonalDown="false">
      <left style="medium"/>
      <right style="thin"/>
      <top/>
      <bottom style="thin"/>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top style="thin">
        <color rgb="FFFF0000"/>
      </top>
      <bottom style="medium">
        <color rgb="FFFF0000"/>
      </bottom>
      <diagonal/>
    </border>
    <border diagonalUp="false" diagonalDown="false">
      <left/>
      <right style="medium">
        <color rgb="FFFF0000"/>
      </right>
      <top style="medium">
        <color rgb="FFFF0000"/>
      </top>
      <bottom style="thin"/>
      <diagonal/>
    </border>
    <border diagonalUp="false" diagonalDown="false">
      <left style="thin"/>
      <right/>
      <top/>
      <bottom/>
      <diagonal/>
    </border>
    <border diagonalUp="false" diagonalDown="false">
      <left/>
      <right style="thin"/>
      <top/>
      <bottom/>
      <diagonal/>
    </border>
    <border diagonalUp="false" diagonalDown="false">
      <left style="thick">
        <color rgb="FFC0C0C0"/>
      </left>
      <right/>
      <top/>
      <bottom style="thick">
        <color rgb="FFC0C0C0"/>
      </bottom>
      <diagonal/>
    </border>
    <border diagonalUp="false" diagonalDown="false">
      <left/>
      <right style="thick">
        <color rgb="FFC0C0C0"/>
      </right>
      <top/>
      <bottom style="thick">
        <color rgb="FFC0C0C0"/>
      </bottom>
      <diagonal/>
    </border>
    <border diagonalUp="false" diagonalDown="false">
      <left style="medium">
        <color rgb="FFFF0000"/>
      </left>
      <right/>
      <top style="thin"/>
      <bottom style="thin"/>
      <diagonal/>
    </border>
    <border diagonalUp="false" diagonalDown="false">
      <left style="thin"/>
      <right style="medium"/>
      <top style="thin"/>
      <bottom style="hair"/>
      <diagonal/>
    </border>
    <border diagonalUp="false" diagonalDown="false">
      <left style="medium"/>
      <right style="thin"/>
      <top style="thin"/>
      <bottom style="hair"/>
      <diagonal/>
    </border>
    <border diagonalUp="false" diagonalDown="false">
      <left style="thin"/>
      <right style="thin"/>
      <top style="thin"/>
      <bottom style="hair"/>
      <diagonal/>
    </border>
    <border diagonalUp="false" diagonalDown="false">
      <left style="medium">
        <color rgb="FFFF0000"/>
      </left>
      <right/>
      <top style="thin"/>
      <bottom/>
      <diagonal/>
    </border>
    <border diagonalUp="false" diagonalDown="false">
      <left style="thin"/>
      <right style="medium"/>
      <top style="hair"/>
      <bottom style="hair"/>
      <diagonal/>
    </border>
    <border diagonalUp="false" diagonalDown="false">
      <left style="medium"/>
      <right style="thin"/>
      <top style="hair"/>
      <bottom style="hair"/>
      <diagonal/>
    </border>
    <border diagonalUp="false" diagonalDown="false">
      <left style="thin"/>
      <right/>
      <top/>
      <bottom style="hair"/>
      <diagonal/>
    </border>
    <border diagonalUp="false" diagonalDown="false">
      <left/>
      <right/>
      <top/>
      <bottom style="hair"/>
      <diagonal/>
    </border>
    <border diagonalUp="false" diagonalDown="false">
      <left style="thin"/>
      <right style="medium"/>
      <top style="hair"/>
      <bottom/>
      <diagonal/>
    </border>
    <border diagonalUp="false" diagonalDown="false">
      <left style="medium"/>
      <right style="thin"/>
      <top style="hair"/>
      <bottom/>
      <diagonal/>
    </border>
    <border diagonalUp="false" diagonalDown="false">
      <left style="thin"/>
      <right style="thin"/>
      <top style="hair"/>
      <bottom/>
      <diagonal/>
    </border>
    <border diagonalUp="false" diagonalDown="false">
      <left style="thin"/>
      <right style="medium"/>
      <top style="hair"/>
      <bottom style="thin"/>
      <diagonal/>
    </border>
    <border diagonalUp="false" diagonalDown="false">
      <left style="medium"/>
      <right style="thin"/>
      <top style="hair"/>
      <bottom style="thin"/>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thin"/>
      <top style="thin"/>
      <bottom style="hair"/>
      <diagonal/>
    </border>
    <border diagonalUp="false" diagonalDown="false">
      <left/>
      <right style="thin"/>
      <top style="thin"/>
      <bottom/>
      <diagonal/>
    </border>
    <border diagonalUp="false" diagonalDown="false">
      <left style="thin"/>
      <right style="medium"/>
      <top/>
      <bottom style="hair"/>
      <diagonal/>
    </border>
    <border diagonalUp="false" diagonalDown="false">
      <left style="thin"/>
      <right/>
      <top style="thin"/>
      <bottom style="hair"/>
      <diagonal/>
    </border>
    <border diagonalUp="false" diagonalDown="false">
      <left/>
      <right/>
      <top style="thin"/>
      <bottom style="hair"/>
      <diagonal/>
    </border>
    <border diagonalUp="false" diagonalDown="false">
      <left style="medium"/>
      <right style="medium"/>
      <top style="double"/>
      <bottom/>
      <diagonal/>
    </border>
    <border diagonalUp="false" diagonalDown="false">
      <left style="medium"/>
      <right style="medium"/>
      <top/>
      <bottom style="medium"/>
      <diagonal/>
    </border>
    <border diagonalUp="false" diagonalDown="false">
      <left style="medium"/>
      <right style="medium"/>
      <top/>
      <bottom style="double"/>
      <diagonal/>
    </border>
    <border diagonalUp="false" diagonalDown="false">
      <left style="thin"/>
      <right style="thin"/>
      <top/>
      <bottom/>
      <diagonal/>
    </border>
    <border diagonalUp="false" diagonalDown="false">
      <left style="medium"/>
      <right style="thin"/>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16" fillId="0" borderId="0" applyFont="true" applyBorder="false" applyAlignment="false" applyProtection="false"/>
  </cellStyleXfs>
  <cellXfs count="601">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false">
      <alignment horizontal="center" vertical="bottom" textRotation="0" wrapText="false" indent="0" shrinkToFit="false"/>
      <protection locked="true" hidden="false"/>
    </xf>
    <xf numFmtId="164" fontId="0" fillId="0" borderId="0" xfId="0" applyFont="false" applyBorder="false" applyAlignment="true" applyProtection="false">
      <alignment horizontal="general" vertical="bottom" textRotation="0" wrapText="false" indent="0" shrinkToFit="false"/>
      <protection locked="true" hidden="false"/>
    </xf>
    <xf numFmtId="164" fontId="6" fillId="2" borderId="2" xfId="0" applyFont="tru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true" applyProtection="false">
      <alignment horizontal="general" vertical="bottom" textRotation="0" wrapText="false" indent="0" shrinkToFit="false"/>
      <protection locked="true" hidden="false"/>
    </xf>
    <xf numFmtId="164" fontId="0" fillId="2" borderId="3" xfId="0" applyFont="false" applyBorder="true" applyAlignment="true" applyProtection="false">
      <alignment horizontal="general" vertical="bottom" textRotation="0" wrapText="false" indent="0" shrinkToFit="false"/>
      <protection locked="true" hidden="false"/>
    </xf>
    <xf numFmtId="164" fontId="0" fillId="3" borderId="2" xfId="0" applyFont="false" applyBorder="true" applyAlignment="false" applyProtection="false">
      <alignment horizontal="general" vertical="bottom" textRotation="0" wrapText="false" indent="0" shrinkToFit="false"/>
      <protection locked="true" hidden="false"/>
    </xf>
    <xf numFmtId="164" fontId="0" fillId="3" borderId="0" xfId="0" applyFont="false" applyBorder="true" applyAlignment="false" applyProtection="false">
      <alignment horizontal="general" vertical="bottom" textRotation="0" wrapText="false" indent="0" shrinkToFit="false"/>
      <protection locked="true" hidden="false"/>
    </xf>
    <xf numFmtId="164" fontId="0" fillId="3" borderId="3" xfId="0" applyFont="false" applyBorder="true" applyAlignment="false" applyProtection="false">
      <alignment horizontal="general" vertical="bottom" textRotation="0" wrapText="false" indent="0" shrinkToFit="false"/>
      <protection locked="true" hidden="false"/>
    </xf>
    <xf numFmtId="164" fontId="0" fillId="2" borderId="2" xfId="0" applyFont="false" applyBorder="true" applyAlignment="false" applyProtection="false">
      <alignment horizontal="general" vertical="bottom" textRotation="0" wrapText="false" indent="0" shrinkToFit="false"/>
      <protection locked="true" hidden="false"/>
    </xf>
    <xf numFmtId="164" fontId="7" fillId="2" borderId="3" xfId="0" applyFont="true" applyBorder="true" applyAlignment="true" applyProtection="false">
      <alignment horizontal="right" vertical="bottom" textRotation="0" wrapText="false" indent="0" shrinkToFit="false"/>
      <protection locked="true" hidden="false"/>
    </xf>
    <xf numFmtId="164" fontId="8" fillId="2" borderId="2" xfId="0" applyFont="true" applyBorder="true" applyAlignment="false" applyProtection="false">
      <alignment horizontal="general" vertical="bottom" textRotation="0" wrapText="false" indent="0" shrinkToFit="false"/>
      <protection locked="true" hidden="false"/>
    </xf>
    <xf numFmtId="164" fontId="9" fillId="2" borderId="0" xfId="0" applyFont="true" applyBorder="true" applyAlignment="false" applyProtection="false">
      <alignment horizontal="general" vertical="bottom" textRotation="0" wrapText="false" indent="0" shrinkToFit="false"/>
      <protection locked="true" hidden="false"/>
    </xf>
    <xf numFmtId="164" fontId="0" fillId="2" borderId="3" xfId="0" applyFont="false" applyBorder="true" applyAlignment="false" applyProtection="false">
      <alignment horizontal="general" vertical="bottom" textRotation="0" wrapText="false" indent="0" shrinkToFit="false"/>
      <protection locked="true" hidden="false"/>
    </xf>
    <xf numFmtId="164" fontId="9" fillId="2" borderId="2" xfId="0" applyFont="true" applyBorder="true" applyAlignment="false" applyProtection="false">
      <alignment horizontal="general" vertical="bottom" textRotation="0" wrapText="false" indent="0" shrinkToFit="false"/>
      <protection locked="true" hidden="false"/>
    </xf>
    <xf numFmtId="164" fontId="8" fillId="2" borderId="0" xfId="0" applyFont="true" applyBorder="true" applyAlignment="true" applyProtection="false">
      <alignment horizontal="right" vertical="bottom" textRotation="0" wrapText="false" indent="0" shrinkToFit="false"/>
      <protection locked="true" hidden="false"/>
    </xf>
    <xf numFmtId="164" fontId="10" fillId="2" borderId="4" xfId="0" applyFont="true" applyBorder="true" applyAlignment="true" applyProtection="false">
      <alignment horizontal="right" vertical="bottom" textRotation="0" wrapText="false" indent="0" shrinkToFit="false"/>
      <protection locked="true" hidden="false"/>
    </xf>
    <xf numFmtId="164" fontId="7" fillId="2" borderId="5" xfId="0" applyFont="true" applyBorder="true" applyAlignment="true" applyProtection="false">
      <alignment horizontal="center" vertical="bottom" textRotation="0" wrapText="false" indent="0" shrinkToFit="false"/>
      <protection locked="true" hidden="false"/>
    </xf>
    <xf numFmtId="164" fontId="6" fillId="0" borderId="0" xfId="0" applyFont="true" applyBorder="false" applyAlignment="false" applyProtection="false">
      <alignment horizontal="general" vertical="bottom" textRotation="0" wrapText="false" indent="0" shrinkToFit="false"/>
      <protection locked="true" hidden="false"/>
    </xf>
    <xf numFmtId="164" fontId="6" fillId="2" borderId="0" xfId="0" applyFont="true" applyBorder="true" applyAlignment="false" applyProtection="false">
      <alignment horizontal="general" vertical="bottom" textRotation="0" wrapText="false" indent="0" shrinkToFit="false"/>
      <protection locked="true" hidden="false"/>
    </xf>
    <xf numFmtId="164" fontId="6" fillId="2" borderId="3" xfId="0" applyFont="true" applyBorder="true" applyAlignment="false" applyProtection="false">
      <alignment horizontal="general" vertical="bottom" textRotation="0" wrapText="false" indent="0" shrinkToFit="false"/>
      <protection locked="true" hidden="false"/>
    </xf>
    <xf numFmtId="164" fontId="11" fillId="2" borderId="0" xfId="0" applyFont="true" applyBorder="true" applyAlignment="false" applyProtection="false">
      <alignment horizontal="general" vertical="bottom" textRotation="0" wrapText="false" indent="0" shrinkToFit="false"/>
      <protection locked="true" hidden="false"/>
    </xf>
    <xf numFmtId="164" fontId="12" fillId="2" borderId="0" xfId="0" applyFont="true" applyBorder="true" applyAlignment="true" applyProtection="false">
      <alignment horizontal="left" vertical="bottom" textRotation="0" wrapText="false" indent="0" shrinkToFit="false"/>
      <protection locked="true" hidden="false"/>
    </xf>
    <xf numFmtId="164" fontId="11" fillId="2" borderId="3" xfId="0" applyFont="true" applyBorder="true" applyAlignment="false" applyProtection="false">
      <alignment horizontal="general" vertical="bottom" textRotation="0" wrapText="false" indent="0" shrinkToFit="false"/>
      <protection locked="true" hidden="false"/>
    </xf>
    <xf numFmtId="164" fontId="11" fillId="0" borderId="0" xfId="0" applyFont="true" applyBorder="true" applyAlignment="false" applyProtection="false">
      <alignment horizontal="general" vertical="bottom" textRotation="0" wrapText="false" indent="0" shrinkToFit="false"/>
      <protection locked="true" hidden="false"/>
    </xf>
    <xf numFmtId="164" fontId="13" fillId="2" borderId="2" xfId="0" applyFont="true" applyBorder="true" applyAlignment="false" applyProtection="false">
      <alignment horizontal="general" vertical="bottom" textRotation="0" wrapText="false" indent="0" shrinkToFit="false"/>
      <protection locked="true" hidden="false"/>
    </xf>
    <xf numFmtId="164" fontId="14" fillId="2" borderId="0" xfId="0" applyFont="true" applyBorder="true" applyAlignment="true" applyProtection="true">
      <alignment horizontal="general" vertical="bottom" textRotation="0" wrapText="false" indent="0" shrinkToFit="false"/>
      <protection locked="true" hidden="false"/>
    </xf>
    <xf numFmtId="164" fontId="13" fillId="2" borderId="0" xfId="0" applyFont="true" applyBorder="true" applyAlignment="false" applyProtection="false">
      <alignment horizontal="general" vertical="bottom" textRotation="0" wrapText="false" indent="0" shrinkToFit="false"/>
      <protection locked="true" hidden="false"/>
    </xf>
    <xf numFmtId="164" fontId="14" fillId="2" borderId="0" xfId="0" applyFont="true" applyBorder="true" applyAlignment="true" applyProtection="true">
      <alignment horizontal="center" vertical="bottom" textRotation="0" wrapText="false" indent="0" shrinkToFit="false"/>
      <protection locked="true" hidden="false"/>
    </xf>
    <xf numFmtId="164" fontId="15" fillId="2" borderId="3" xfId="0" applyFont="true" applyBorder="true" applyAlignment="true" applyProtection="true">
      <alignment horizontal="general" vertical="bottom" textRotation="0" wrapText="false" indent="0" shrinkToFit="false"/>
      <protection locked="true" hidden="false"/>
    </xf>
    <xf numFmtId="164" fontId="15" fillId="0" borderId="0" xfId="0" applyFont="true" applyBorder="true" applyAlignment="true" applyProtection="true">
      <alignment horizontal="general" vertical="bottom" textRotation="0" wrapText="false" indent="0" shrinkToFit="false"/>
      <protection locked="true" hidden="false"/>
    </xf>
    <xf numFmtId="164" fontId="14" fillId="2" borderId="0" xfId="0" applyFont="true" applyBorder="true" applyAlignment="true" applyProtection="false">
      <alignment horizontal="general" vertical="bottom" textRotation="0" wrapText="false" indent="0" shrinkToFit="false"/>
      <protection locked="true" hidden="false"/>
    </xf>
    <xf numFmtId="164" fontId="14" fillId="2" borderId="0" xfId="0" applyFont="true" applyBorder="true" applyAlignment="true" applyProtection="false">
      <alignment horizontal="center" vertical="bottom" textRotation="0" wrapText="false" indent="0" shrinkToFit="false"/>
      <protection locked="true" hidden="false"/>
    </xf>
    <xf numFmtId="164" fontId="14" fillId="2" borderId="0" xfId="0" applyFont="true" applyBorder="true" applyAlignment="false" applyProtection="false">
      <alignment horizontal="general" vertical="bottom" textRotation="0" wrapText="false" indent="0" shrinkToFit="false"/>
      <protection locked="true" hidden="false"/>
    </xf>
    <xf numFmtId="164" fontId="15" fillId="2" borderId="0" xfId="0" applyFont="true" applyBorder="true" applyAlignment="true" applyProtection="true">
      <alignment horizontal="general" vertical="bottom" textRotation="0" wrapText="false" indent="0" shrinkToFit="false"/>
      <protection locked="true" hidden="false"/>
    </xf>
    <xf numFmtId="164" fontId="13" fillId="2" borderId="4" xfId="0" applyFont="true" applyBorder="true" applyAlignment="true" applyProtection="false">
      <alignment horizontal="right" vertical="bottom" textRotation="0" wrapText="false" indent="0" shrinkToFit="false"/>
      <protection locked="true" hidden="false"/>
    </xf>
    <xf numFmtId="164" fontId="15" fillId="2" borderId="3" xfId="0" applyFont="true" applyBorder="true" applyAlignment="false" applyProtection="false">
      <alignment horizontal="general" vertical="bottom" textRotation="0" wrapText="false" indent="0" shrinkToFit="false"/>
      <protection locked="true" hidden="false"/>
    </xf>
    <xf numFmtId="164" fontId="15" fillId="0" borderId="0" xfId="0" applyFont="true" applyBorder="true" applyAlignment="false" applyProtection="false">
      <alignment horizontal="general" vertical="bottom" textRotation="0" wrapText="false" indent="0" shrinkToFit="false"/>
      <protection locked="true" hidden="false"/>
    </xf>
    <xf numFmtId="164" fontId="15" fillId="2" borderId="0" xfId="0" applyFont="true" applyBorder="true" applyAlignment="false" applyProtection="true">
      <alignment horizontal="general" vertical="bottom" textRotation="0" wrapText="false" indent="0" shrinkToFit="false"/>
      <protection locked="true" hidden="false"/>
    </xf>
    <xf numFmtId="164" fontId="15" fillId="2" borderId="0" xfId="0" applyFont="true" applyBorder="true" applyAlignment="false" applyProtection="false">
      <alignment horizontal="general" vertical="bottom" textRotation="0" wrapText="false" indent="0" shrinkToFit="false"/>
      <protection locked="true" hidden="false"/>
    </xf>
    <xf numFmtId="164" fontId="16" fillId="2" borderId="0" xfId="20" applyFont="false" applyBorder="true" applyAlignment="true" applyProtection="true">
      <alignment horizontal="general" vertical="bottom" textRotation="0" wrapText="false" indent="0" shrinkToFit="false"/>
      <protection locked="true" hidden="false"/>
    </xf>
    <xf numFmtId="164" fontId="14" fillId="2" borderId="2" xfId="0" applyFont="true" applyBorder="true" applyAlignment="false" applyProtection="true">
      <alignment horizontal="general" vertical="bottom" textRotation="0" wrapText="false" indent="0" shrinkToFit="false"/>
      <protection locked="true" hidden="false"/>
    </xf>
    <xf numFmtId="164" fontId="6" fillId="2" borderId="0" xfId="0" applyFont="true" applyBorder="true" applyAlignment="true" applyProtection="false">
      <alignment horizontal="right" vertical="bottom" textRotation="0" wrapText="false" indent="0" shrinkToFit="false"/>
      <protection locked="true" hidden="false"/>
    </xf>
    <xf numFmtId="164" fontId="17" fillId="2" borderId="0" xfId="20" applyFont="true" applyBorder="true" applyAlignment="true" applyProtection="true">
      <alignment horizontal="general" vertical="bottom" textRotation="0" wrapText="false" indent="0" shrinkToFit="false"/>
      <protection locked="true" hidden="false"/>
    </xf>
    <xf numFmtId="164" fontId="18" fillId="2" borderId="0" xfId="20" applyFont="true" applyBorder="true" applyAlignment="true" applyProtection="true">
      <alignment horizontal="left" vertical="bottom" textRotation="0" wrapText="false" indent="0" shrinkToFit="false"/>
      <protection locked="true" hidden="false"/>
    </xf>
    <xf numFmtId="164" fontId="6" fillId="4" borderId="0" xfId="0" applyFont="true" applyBorder="true" applyAlignment="false" applyProtection="false">
      <alignment horizontal="general" vertical="bottom" textRotation="0" wrapText="false" indent="0" shrinkToFit="false"/>
      <protection locked="true" hidden="false"/>
    </xf>
    <xf numFmtId="164" fontId="6" fillId="0" borderId="0" xfId="0" applyFont="true" applyBorder="true" applyAlignment="false" applyProtection="false">
      <alignment horizontal="general" vertical="bottom" textRotation="0" wrapText="false" indent="0" shrinkToFit="false"/>
      <protection locked="true" hidden="false"/>
    </xf>
    <xf numFmtId="164" fontId="19" fillId="2" borderId="6" xfId="0" applyFont="true" applyBorder="true" applyAlignment="true" applyProtection="true">
      <alignment horizontal="center" vertical="bottom" textRotation="0" wrapText="false" indent="0" shrinkToFit="false"/>
      <protection locked="true" hidden="false"/>
    </xf>
    <xf numFmtId="164" fontId="0" fillId="0" borderId="0" xfId="0" applyFont="false" applyBorder="false" applyAlignment="true" applyProtection="false">
      <alignment horizontal="right" vertical="bottom" textRotation="0" wrapText="false" indent="0" shrinkToFit="false"/>
      <protection locked="true" hidden="false"/>
    </xf>
    <xf numFmtId="164" fontId="0" fillId="0" borderId="0" xfId="0" applyFont="false" applyBorder="false" applyAlignment="false" applyProtection="false">
      <alignment horizontal="general" vertical="bottom" textRotation="0" wrapText="false" indent="0" shrinkToFit="false"/>
      <protection locked="true" hidden="false"/>
    </xf>
    <xf numFmtId="164" fontId="20" fillId="0" borderId="0" xfId="0" applyFont="true" applyBorder="false" applyAlignment="false" applyProtection="false">
      <alignment horizontal="general" vertical="bottom" textRotation="0" wrapText="false" indent="0" shrinkToFit="false"/>
      <protection locked="true" hidden="false"/>
    </xf>
    <xf numFmtId="164" fontId="21" fillId="2" borderId="7" xfId="0" applyFont="true" applyBorder="true" applyAlignment="true" applyProtection="false">
      <alignment horizontal="left" vertical="bottom" textRotation="0" wrapText="false" indent="0" shrinkToFit="false"/>
      <protection locked="true" hidden="false"/>
    </xf>
    <xf numFmtId="164" fontId="21" fillId="2" borderId="8" xfId="0" applyFont="true" applyBorder="true" applyAlignment="true" applyProtection="false">
      <alignment horizontal="left" vertical="bottom" textRotation="0" wrapText="false" indent="0" shrinkToFit="false"/>
      <protection locked="true" hidden="false"/>
    </xf>
    <xf numFmtId="164" fontId="20" fillId="4" borderId="0" xfId="0" applyFont="true" applyBorder="false" applyAlignment="false" applyProtection="false">
      <alignment horizontal="general" vertical="bottom" textRotation="0" wrapText="false" indent="0" shrinkToFit="false"/>
      <protection locked="true" hidden="false"/>
    </xf>
    <xf numFmtId="164" fontId="20" fillId="4" borderId="0" xfId="0" applyFont="true" applyBorder="false" applyAlignment="true" applyProtection="false">
      <alignment horizontal="right" vertical="bottom" textRotation="0" wrapText="false" indent="0" shrinkToFit="false"/>
      <protection locked="true" hidden="false"/>
    </xf>
    <xf numFmtId="164" fontId="20" fillId="5" borderId="0" xfId="0" applyFont="true" applyBorder="false" applyAlignment="false" applyProtection="true">
      <alignment horizontal="general" vertical="bottom" textRotation="0" wrapText="false" indent="0" shrinkToFit="false"/>
      <protection locked="false" hidden="false"/>
    </xf>
    <xf numFmtId="164" fontId="0" fillId="4" borderId="0" xfId="0" applyFont="false" applyBorder="false" applyAlignment="false" applyProtection="false">
      <alignment horizontal="general" vertical="bottom" textRotation="0" wrapText="false" indent="0" shrinkToFit="false"/>
      <protection locked="true" hidden="false"/>
    </xf>
    <xf numFmtId="164" fontId="22" fillId="0" borderId="0" xfId="0" applyFont="true" applyBorder="false" applyAlignment="true" applyProtection="false">
      <alignment horizontal="center"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4" fontId="21" fillId="2" borderId="9" xfId="0" applyFont="true" applyBorder="true" applyAlignment="true" applyProtection="false">
      <alignment horizontal="general" vertical="bottom" textRotation="0" wrapText="false" indent="0" shrinkToFit="false"/>
      <protection locked="true" hidden="false"/>
    </xf>
    <xf numFmtId="164" fontId="21" fillId="2" borderId="0" xfId="0" applyFont="true" applyBorder="true" applyAlignment="true" applyProtection="false">
      <alignment horizontal="general" vertical="bottom" textRotation="0" wrapText="false" indent="0" shrinkToFit="false"/>
      <protection locked="true" hidden="false"/>
    </xf>
    <xf numFmtId="164" fontId="23" fillId="2" borderId="9" xfId="0" applyFont="true" applyBorder="true" applyAlignment="true" applyProtection="false">
      <alignment horizontal="left" vertical="bottom" textRotation="0" wrapText="false" indent="0" shrinkToFit="false"/>
      <protection locked="true" hidden="false"/>
    </xf>
    <xf numFmtId="164" fontId="23" fillId="2" borderId="0" xfId="0" applyFont="true" applyBorder="true" applyAlignment="true" applyProtection="false">
      <alignment horizontal="right" vertical="bottom" textRotation="0" wrapText="false" indent="0" shrinkToFit="false"/>
      <protection locked="true" hidden="false"/>
    </xf>
    <xf numFmtId="164" fontId="23" fillId="2" borderId="10" xfId="0" applyFont="true" applyBorder="true" applyAlignment="true" applyProtection="false">
      <alignment horizontal="left" vertical="bottom" textRotation="0" wrapText="false" indent="0" shrinkToFit="false"/>
      <protection locked="true" hidden="false"/>
    </xf>
    <xf numFmtId="164" fontId="24" fillId="2" borderId="11" xfId="0" applyFont="true" applyBorder="true" applyAlignment="true" applyProtection="false">
      <alignment horizontal="right" vertical="bottom" textRotation="0" wrapText="false" indent="0" shrinkToFit="false"/>
      <protection locked="true" hidden="false"/>
    </xf>
    <xf numFmtId="164" fontId="25" fillId="0" borderId="12" xfId="0" applyFont="true" applyBorder="true" applyAlignment="true" applyProtection="false">
      <alignment horizontal="center" vertical="bottom" textRotation="0" wrapText="false" indent="0" shrinkToFit="false"/>
      <protection locked="true" hidden="false"/>
    </xf>
    <xf numFmtId="164" fontId="26" fillId="0" borderId="13" xfId="0" applyFont="true" applyBorder="true" applyAlignment="true" applyProtection="false">
      <alignment horizontal="center" vertical="bottom" textRotation="0" wrapText="true" indent="0" shrinkToFit="false"/>
      <protection locked="true" hidden="false"/>
    </xf>
    <xf numFmtId="164" fontId="26" fillId="0" borderId="14" xfId="0" applyFont="true" applyBorder="true" applyAlignment="true" applyProtection="false">
      <alignment horizontal="center" vertical="bottom" textRotation="0" wrapText="true" indent="0" shrinkToFit="false"/>
      <protection locked="true" hidden="false"/>
    </xf>
    <xf numFmtId="164" fontId="27" fillId="0" borderId="14" xfId="0" applyFont="true" applyBorder="true" applyAlignment="true" applyProtection="false">
      <alignment horizontal="center" vertical="bottom" textRotation="0" wrapText="false" indent="0" shrinkToFit="false"/>
      <protection locked="true" hidden="false"/>
    </xf>
    <xf numFmtId="164" fontId="28" fillId="0" borderId="12" xfId="0" applyFont="true" applyBorder="true" applyAlignment="true" applyProtection="false">
      <alignment horizontal="center" vertical="bottom" textRotation="0" wrapText="false" indent="0" shrinkToFit="false"/>
      <protection locked="true" hidden="false"/>
    </xf>
    <xf numFmtId="164" fontId="27" fillId="0" borderId="12" xfId="0" applyFont="true" applyBorder="true" applyAlignment="true" applyProtection="false">
      <alignment horizontal="center" vertical="bottom" textRotation="0" wrapText="false" indent="0" shrinkToFit="false"/>
      <protection locked="true" hidden="false"/>
    </xf>
    <xf numFmtId="164" fontId="29" fillId="6" borderId="12" xfId="0" applyFont="true" applyBorder="true" applyAlignment="true" applyProtection="false">
      <alignment horizontal="center" vertical="bottom" textRotation="0" wrapText="false" indent="0" shrinkToFit="false"/>
      <protection locked="true" hidden="false"/>
    </xf>
    <xf numFmtId="164" fontId="30" fillId="6" borderId="12" xfId="0" applyFont="true" applyBorder="true" applyAlignment="false" applyProtection="false">
      <alignment horizontal="general" vertical="bottom" textRotation="0" wrapText="false" indent="0" shrinkToFit="false"/>
      <protection locked="true" hidden="false"/>
    </xf>
    <xf numFmtId="164" fontId="31" fillId="0" borderId="12" xfId="0" applyFont="true" applyBorder="true" applyAlignment="true" applyProtection="false">
      <alignment horizontal="center" vertical="bottom" textRotation="0" wrapText="true" indent="0" shrinkToFit="false"/>
      <protection locked="true" hidden="false"/>
    </xf>
    <xf numFmtId="164" fontId="0" fillId="6" borderId="12" xfId="0" applyFont="false" applyBorder="true" applyAlignment="false" applyProtection="false">
      <alignment horizontal="general" vertical="bottom" textRotation="0" wrapText="false" indent="0" shrinkToFit="false"/>
      <protection locked="true" hidden="false"/>
    </xf>
    <xf numFmtId="164" fontId="27" fillId="0" borderId="12" xfId="0" applyFont="true" applyBorder="true" applyAlignment="false" applyProtection="false">
      <alignment horizontal="general" vertical="bottom" textRotation="0" wrapText="false" indent="0" shrinkToFit="false"/>
      <protection locked="true" hidden="false"/>
    </xf>
    <xf numFmtId="164" fontId="25" fillId="7" borderId="15" xfId="0" applyFont="true" applyBorder="true" applyAlignment="true" applyProtection="false">
      <alignment horizontal="center" vertical="bottom" textRotation="0" wrapText="false" indent="0" shrinkToFit="false"/>
      <protection locked="true" hidden="false"/>
    </xf>
    <xf numFmtId="164" fontId="32" fillId="7" borderId="15" xfId="0" applyFont="true" applyBorder="true" applyAlignment="true" applyProtection="false">
      <alignment horizontal="center" vertical="bottom" textRotation="0" wrapText="false" indent="0" shrinkToFit="false"/>
      <protection locked="true" hidden="false"/>
    </xf>
    <xf numFmtId="164" fontId="26" fillId="7" borderId="16" xfId="0" applyFont="true" applyBorder="true" applyAlignment="true" applyProtection="false">
      <alignment horizontal="center" vertical="bottom" textRotation="0" wrapText="false" indent="0" shrinkToFit="false"/>
      <protection locked="true" hidden="false"/>
    </xf>
    <xf numFmtId="164" fontId="26" fillId="7" borderId="17" xfId="0" applyFont="true" applyBorder="true" applyAlignment="true" applyProtection="false">
      <alignment horizontal="center" vertical="bottom" textRotation="0" wrapText="false" indent="0" shrinkToFit="false"/>
      <protection locked="true" hidden="false"/>
    </xf>
    <xf numFmtId="164" fontId="27" fillId="8" borderId="18" xfId="0" applyFont="true" applyBorder="true" applyAlignment="true" applyProtection="false">
      <alignment horizontal="center" vertical="bottom" textRotation="0" wrapText="false" indent="0" shrinkToFit="false"/>
      <protection locked="true" hidden="false"/>
    </xf>
    <xf numFmtId="164" fontId="33" fillId="0" borderId="19" xfId="0" applyFont="true" applyBorder="true" applyAlignment="true" applyProtection="false">
      <alignment horizontal="center" vertical="bottom" textRotation="0" wrapText="false" indent="0" shrinkToFit="false"/>
      <protection locked="true" hidden="false"/>
    </xf>
    <xf numFmtId="164" fontId="34" fillId="0" borderId="20" xfId="0" applyFont="true" applyBorder="true" applyAlignment="true" applyProtection="false">
      <alignment horizontal="center" vertical="bottom" textRotation="0" wrapText="false" indent="0" shrinkToFit="false"/>
      <protection locked="true" hidden="false"/>
    </xf>
    <xf numFmtId="164" fontId="34" fillId="6" borderId="20" xfId="0" applyFont="true" applyBorder="true" applyAlignment="true" applyProtection="false">
      <alignment horizontal="center" vertical="bottom" textRotation="0" wrapText="false" indent="0" shrinkToFit="false"/>
      <protection locked="true" hidden="false"/>
    </xf>
    <xf numFmtId="164" fontId="29" fillId="0" borderId="20" xfId="0" applyFont="true" applyBorder="true" applyAlignment="true" applyProtection="false">
      <alignment horizontal="center" vertical="bottom" textRotation="0" wrapText="false" indent="0" shrinkToFit="false"/>
      <protection locked="true" hidden="false"/>
    </xf>
    <xf numFmtId="164" fontId="35" fillId="6" borderId="20" xfId="0" applyFont="true" applyBorder="true" applyAlignment="true" applyProtection="false">
      <alignment horizontal="general" vertical="bottom" textRotation="0" wrapText="false" indent="0" shrinkToFit="false"/>
      <protection locked="true" hidden="false"/>
    </xf>
    <xf numFmtId="164" fontId="36" fillId="0" borderId="19" xfId="0" applyFont="true" applyBorder="true" applyAlignment="true" applyProtection="false">
      <alignment horizontal="center" vertical="bottom" textRotation="0" wrapText="false" indent="0" shrinkToFit="false"/>
      <protection locked="true" hidden="false"/>
    </xf>
    <xf numFmtId="164" fontId="0" fillId="6" borderId="0" xfId="0" applyFont="false" applyBorder="true" applyAlignment="false" applyProtection="false">
      <alignment horizontal="general" vertical="bottom" textRotation="0" wrapText="false" indent="0" shrinkToFit="false"/>
      <protection locked="true" hidden="false"/>
    </xf>
    <xf numFmtId="164" fontId="0" fillId="0" borderId="19" xfId="0" applyFont="false" applyBorder="true" applyAlignment="false" applyProtection="false">
      <alignment horizontal="general" vertical="bottom" textRotation="0" wrapText="false" indent="0" shrinkToFit="false"/>
      <protection locked="true" hidden="false"/>
    </xf>
    <xf numFmtId="164" fontId="32" fillId="9" borderId="21" xfId="0" applyFont="true" applyBorder="true" applyAlignment="true" applyProtection="false">
      <alignment horizontal="left" vertical="bottom" textRotation="0" wrapText="false" indent="0" shrinkToFit="false"/>
      <protection locked="true" hidden="false"/>
    </xf>
    <xf numFmtId="164" fontId="37" fillId="9" borderId="21" xfId="0" applyFont="true" applyBorder="true" applyAlignment="true" applyProtection="false">
      <alignment horizontal="general" vertical="bottom" textRotation="0" wrapText="false" indent="0" shrinkToFit="false"/>
      <protection locked="true" hidden="false"/>
    </xf>
    <xf numFmtId="165" fontId="26" fillId="9" borderId="22" xfId="0" applyFont="true" applyBorder="true" applyAlignment="true" applyProtection="false">
      <alignment horizontal="center" vertical="bottom" textRotation="0" wrapText="false" indent="0" shrinkToFit="false"/>
      <protection locked="true" hidden="false"/>
    </xf>
    <xf numFmtId="165" fontId="26" fillId="9" borderId="23" xfId="0" applyFont="true" applyBorder="true" applyAlignment="true" applyProtection="false">
      <alignment horizontal="center" vertical="bottom" textRotation="0" wrapText="false" indent="0" shrinkToFit="false"/>
      <protection locked="true" hidden="false"/>
    </xf>
    <xf numFmtId="164" fontId="38" fillId="10" borderId="18"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general" vertical="bottom" textRotation="0" wrapText="false" indent="0" shrinkToFit="false"/>
      <protection locked="true" hidden="false"/>
    </xf>
    <xf numFmtId="164" fontId="35" fillId="0" borderId="19" xfId="0" applyFont="true" applyBorder="true" applyAlignment="true" applyProtection="false">
      <alignment horizontal="center" vertical="bottom" textRotation="0" wrapText="false" indent="0" shrinkToFit="false"/>
      <protection locked="true" hidden="false"/>
    </xf>
    <xf numFmtId="165" fontId="35" fillId="6" borderId="19" xfId="0" applyFont="true" applyBorder="true" applyAlignment="true" applyProtection="false">
      <alignment horizontal="center" vertical="bottom" textRotation="0" wrapText="false" indent="0" shrinkToFit="false"/>
      <protection locked="true" hidden="false"/>
    </xf>
    <xf numFmtId="164" fontId="35" fillId="6" borderId="19" xfId="0" applyFont="true" applyBorder="true" applyAlignment="true" applyProtection="false">
      <alignment horizontal="general" vertical="bottom" textRotation="0" wrapText="false" indent="0" shrinkToFit="false"/>
      <protection locked="true" hidden="false"/>
    </xf>
    <xf numFmtId="164" fontId="38" fillId="0" borderId="19" xfId="0" applyFont="true" applyBorder="true" applyAlignment="true" applyProtection="false">
      <alignment horizontal="general" vertical="bottom" textRotation="0" wrapText="false" indent="0" shrinkToFit="false"/>
      <protection locked="true" hidden="false"/>
    </xf>
    <xf numFmtId="164" fontId="38" fillId="6" borderId="0" xfId="0" applyFont="true" applyBorder="true" applyAlignment="true" applyProtection="false">
      <alignment horizontal="general" vertical="bottom" textRotation="0" wrapText="false" indent="0" shrinkToFit="false"/>
      <protection locked="true" hidden="false"/>
    </xf>
    <xf numFmtId="164" fontId="0" fillId="0" borderId="19" xfId="0" applyFont="false" applyBorder="true" applyAlignment="false" applyProtection="false">
      <alignment horizontal="general" vertical="bottom" textRotation="0" wrapText="false" indent="0" shrinkToFit="false"/>
      <protection locked="true" hidden="false"/>
    </xf>
    <xf numFmtId="164" fontId="40" fillId="9" borderId="21" xfId="0" applyFont="true" applyBorder="true" applyAlignment="true" applyProtection="false">
      <alignment horizontal="left" vertical="bottom" textRotation="0" wrapText="false" indent="0" shrinkToFit="false"/>
      <protection locked="true" hidden="false"/>
    </xf>
    <xf numFmtId="164" fontId="32" fillId="7" borderId="21" xfId="0" applyFont="true" applyBorder="true" applyAlignment="true" applyProtection="false">
      <alignment horizontal="left" vertical="bottom" textRotation="0" wrapText="false" indent="0" shrinkToFit="false"/>
      <protection locked="true" hidden="false"/>
    </xf>
    <xf numFmtId="164" fontId="32" fillId="7" borderId="21" xfId="0" applyFont="true" applyBorder="true" applyAlignment="true" applyProtection="false">
      <alignment horizontal="center" vertical="bottom" textRotation="0" wrapText="false" indent="0" shrinkToFit="false"/>
      <protection locked="true" hidden="false"/>
    </xf>
    <xf numFmtId="165" fontId="26" fillId="7" borderId="22" xfId="0" applyFont="true" applyBorder="true" applyAlignment="true" applyProtection="false">
      <alignment horizontal="center" vertical="bottom" textRotation="0" wrapText="false" indent="0" shrinkToFit="false"/>
      <protection locked="true" hidden="false"/>
    </xf>
    <xf numFmtId="165" fontId="26" fillId="7" borderId="23" xfId="0" applyFont="true" applyBorder="true" applyAlignment="true" applyProtection="false">
      <alignment horizontal="center" vertical="bottom" textRotation="0" wrapText="false" indent="0" shrinkToFit="false"/>
      <protection locked="true" hidden="false"/>
    </xf>
    <xf numFmtId="164" fontId="41" fillId="10" borderId="18" xfId="0" applyFont="true" applyBorder="true" applyAlignment="true" applyProtection="false">
      <alignment horizontal="general" vertical="bottom" textRotation="0" wrapText="false" indent="0" shrinkToFit="false"/>
      <protection locked="true" hidden="false"/>
    </xf>
    <xf numFmtId="164" fontId="41" fillId="10" borderId="18" xfId="0" applyFont="true" applyBorder="true" applyAlignment="true" applyProtection="false">
      <alignment horizontal="left" vertical="bottom" textRotation="0" wrapText="false" indent="0" shrinkToFit="false"/>
      <protection locked="true" hidden="false"/>
    </xf>
    <xf numFmtId="164" fontId="42" fillId="9" borderId="21" xfId="0" applyFont="true" applyBorder="true" applyAlignment="true" applyProtection="false">
      <alignment horizontal="left" vertical="bottom" textRotation="0" wrapText="false" indent="0" shrinkToFit="false"/>
      <protection locked="true" hidden="false"/>
    </xf>
    <xf numFmtId="166" fontId="39" fillId="0" borderId="19" xfId="0" applyFont="true" applyBorder="true" applyAlignment="true" applyProtection="false">
      <alignment horizontal="left" vertical="bottom" textRotation="0" wrapText="true" indent="0" shrinkToFit="false"/>
      <protection locked="true" hidden="false"/>
    </xf>
    <xf numFmtId="164" fontId="37" fillId="0" borderId="19"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left" vertical="bottom" textRotation="0" wrapText="false" indent="0" shrinkToFit="false"/>
      <protection locked="true" hidden="false"/>
    </xf>
    <xf numFmtId="164" fontId="39" fillId="0" borderId="0" xfId="0" applyFont="true" applyBorder="false" applyAlignment="true" applyProtection="false">
      <alignment horizontal="general" vertical="bottom" textRotation="0" wrapText="false" indent="0" shrinkToFit="false"/>
      <protection locked="true" hidden="false"/>
    </xf>
    <xf numFmtId="164" fontId="44" fillId="9" borderId="21" xfId="0" applyFont="true" applyBorder="true" applyAlignment="true" applyProtection="false">
      <alignment horizontal="left" vertical="bottom" textRotation="0" wrapText="false" indent="0" shrinkToFit="false"/>
      <protection locked="true" hidden="false"/>
    </xf>
    <xf numFmtId="164" fontId="45" fillId="0" borderId="19" xfId="0" applyFont="true" applyBorder="true" applyAlignment="true" applyProtection="false">
      <alignment horizontal="general" vertical="bottom" textRotation="0" wrapText="true" indent="0" shrinkToFit="false"/>
      <protection locked="true" hidden="false"/>
    </xf>
    <xf numFmtId="164" fontId="39" fillId="0" borderId="0" xfId="0" applyFont="true" applyBorder="true" applyAlignment="true" applyProtection="false">
      <alignment horizontal="left" vertical="bottom" textRotation="0" wrapText="false" indent="0" shrinkToFit="false"/>
      <protection locked="true" hidden="false"/>
    </xf>
    <xf numFmtId="164" fontId="39" fillId="0" borderId="0" xfId="0" applyFont="true" applyBorder="false" applyAlignment="true" applyProtection="false">
      <alignment horizontal="left" vertical="bottom" textRotation="0" wrapText="false" indent="0" shrinkToFit="false"/>
      <protection locked="true" hidden="false"/>
    </xf>
    <xf numFmtId="164" fontId="39" fillId="0" borderId="0" xfId="0" applyFont="true" applyBorder="true" applyAlignment="true" applyProtection="false">
      <alignment horizontal="general" vertical="bottom" textRotation="0" wrapText="false" indent="0" shrinkToFit="false"/>
      <protection locked="true" hidden="false"/>
    </xf>
    <xf numFmtId="164" fontId="39" fillId="0" borderId="18" xfId="0" applyFont="true" applyBorder="true" applyAlignment="true" applyProtection="false">
      <alignment horizontal="left" vertical="bottom" textRotation="0" wrapText="false" indent="0" shrinkToFit="false"/>
      <protection locked="true" hidden="false"/>
    </xf>
    <xf numFmtId="164" fontId="42" fillId="7" borderId="21" xfId="0" applyFont="true" applyBorder="true" applyAlignment="true" applyProtection="false">
      <alignment horizontal="left" vertical="bottom" textRotation="0" wrapText="false" indent="0" shrinkToFit="false"/>
      <protection locked="true" hidden="false"/>
    </xf>
    <xf numFmtId="164" fontId="42" fillId="7" borderId="21" xfId="0" applyFont="true" applyBorder="true" applyAlignment="true" applyProtection="false">
      <alignment horizontal="center" vertical="bottom" textRotation="0" wrapText="false" indent="0" shrinkToFit="false"/>
      <protection locked="true" hidden="false"/>
    </xf>
    <xf numFmtId="164" fontId="39" fillId="0" borderId="19" xfId="0" applyFont="true" applyBorder="true" applyAlignment="true" applyProtection="false">
      <alignment horizontal="general" vertical="bottom" textRotation="0" wrapText="false" indent="0" shrinkToFit="false"/>
      <protection locked="true" hidden="false"/>
    </xf>
    <xf numFmtId="164" fontId="46" fillId="0" borderId="19" xfId="0" applyFont="true" applyBorder="true" applyAlignment="true" applyProtection="false">
      <alignment horizontal="general" vertical="bottom" textRotation="0" wrapText="false" indent="0" shrinkToFit="false"/>
      <protection locked="true" hidden="false"/>
    </xf>
    <xf numFmtId="164" fontId="47" fillId="0" borderId="19" xfId="0" applyFont="true" applyBorder="true" applyAlignment="true" applyProtection="false">
      <alignment horizontal="general" vertical="bottom" textRotation="0" wrapText="false" indent="0" shrinkToFit="false"/>
      <protection locked="true" hidden="false"/>
    </xf>
    <xf numFmtId="164" fontId="48" fillId="0" borderId="19" xfId="0" applyFont="true" applyBorder="true" applyAlignment="true" applyProtection="false">
      <alignment horizontal="general" vertical="bottom" textRotation="0" wrapText="false" indent="0" shrinkToFit="false"/>
      <protection locked="true" hidden="false"/>
    </xf>
    <xf numFmtId="164" fontId="38" fillId="10" borderId="18" xfId="0" applyFont="true" applyBorder="true" applyAlignment="true" applyProtection="false">
      <alignment horizontal="left" vertical="bottom" textRotation="0" wrapText="false" indent="0" shrinkToFit="false"/>
      <protection locked="true" hidden="false"/>
    </xf>
    <xf numFmtId="164" fontId="49" fillId="0" borderId="19" xfId="0" applyFont="true" applyBorder="true" applyAlignment="true" applyProtection="false">
      <alignment horizontal="general" vertical="bottom" textRotation="0" wrapText="false" indent="0" shrinkToFit="false"/>
      <protection locked="true" hidden="false"/>
    </xf>
    <xf numFmtId="164" fontId="49" fillId="0" borderId="19" xfId="0" applyFont="true" applyBorder="true" applyAlignment="false" applyProtection="false">
      <alignment horizontal="general" vertical="bottom" textRotation="0" wrapText="false" indent="0" shrinkToFit="false"/>
      <protection locked="true" hidden="false"/>
    </xf>
    <xf numFmtId="164" fontId="49" fillId="0" borderId="19" xfId="0" applyFont="true" applyBorder="true" applyAlignment="true" applyProtection="false">
      <alignment horizontal="left" vertical="bottom" textRotation="0" wrapText="false" indent="0" shrinkToFit="false"/>
      <protection locked="true" hidden="false"/>
    </xf>
    <xf numFmtId="164" fontId="39" fillId="0" borderId="0" xfId="0" applyFont="true" applyBorder="false" applyAlignment="true" applyProtection="false">
      <alignment horizontal="general" vertical="bottom" textRotation="0" wrapText="false" indent="0" shrinkToFit="false"/>
      <protection locked="true" hidden="false"/>
    </xf>
    <xf numFmtId="164" fontId="50" fillId="0" borderId="19" xfId="0" applyFont="true" applyBorder="true" applyAlignment="true" applyProtection="false">
      <alignment horizontal="general" vertical="bottom" textRotation="0" wrapText="false" indent="0" shrinkToFit="false"/>
      <protection locked="true" hidden="false"/>
    </xf>
    <xf numFmtId="164" fontId="51" fillId="0" borderId="19" xfId="0" applyFont="true" applyBorder="true" applyAlignment="true" applyProtection="false">
      <alignment horizontal="center" vertical="bottom" textRotation="0" wrapText="false" indent="0" shrinkToFit="false"/>
      <protection locked="true" hidden="false"/>
    </xf>
    <xf numFmtId="165" fontId="51" fillId="6" borderId="19" xfId="0" applyFont="true" applyBorder="true" applyAlignment="true" applyProtection="false">
      <alignment horizontal="center" vertical="bottom" textRotation="0" wrapText="false" indent="0" shrinkToFit="false"/>
      <protection locked="true" hidden="false"/>
    </xf>
    <xf numFmtId="164" fontId="52" fillId="0" borderId="19" xfId="0" applyFont="true" applyBorder="true" applyAlignment="true" applyProtection="false">
      <alignment horizontal="center" vertical="bottom" textRotation="0" wrapText="false" indent="0" shrinkToFit="false"/>
      <protection locked="true" hidden="false"/>
    </xf>
    <xf numFmtId="164" fontId="52" fillId="6" borderId="19" xfId="0" applyFont="true" applyBorder="true" applyAlignment="true" applyProtection="false">
      <alignment horizontal="general" vertical="bottom" textRotation="0" wrapText="false" indent="0" shrinkToFit="false"/>
      <protection locked="true" hidden="false"/>
    </xf>
    <xf numFmtId="164" fontId="53" fillId="0" borderId="19" xfId="0" applyFont="true" applyBorder="true" applyAlignment="true" applyProtection="false">
      <alignment horizontal="general" vertical="bottom" textRotation="0" wrapText="false" indent="0" shrinkToFit="false"/>
      <protection locked="true" hidden="false"/>
    </xf>
    <xf numFmtId="164" fontId="39" fillId="0" borderId="0" xfId="0" applyFont="true" applyBorder="true" applyAlignment="true" applyProtection="false">
      <alignment horizontal="general" vertical="bottom" textRotation="0" wrapText="false" indent="0" shrinkToFit="false"/>
      <protection locked="true" hidden="false"/>
    </xf>
    <xf numFmtId="164" fontId="54" fillId="0" borderId="19" xfId="0" applyFont="true" applyBorder="true" applyAlignment="true" applyProtection="false">
      <alignment horizontal="general" vertical="bottom" textRotation="0" wrapText="false" indent="0" shrinkToFit="false"/>
      <protection locked="true" hidden="false"/>
    </xf>
    <xf numFmtId="164" fontId="44" fillId="7" borderId="21" xfId="0" applyFont="true" applyBorder="true" applyAlignment="true" applyProtection="false">
      <alignment horizontal="general" vertical="bottom" textRotation="0" wrapText="false" indent="0" shrinkToFit="false"/>
      <protection locked="true" hidden="false"/>
    </xf>
    <xf numFmtId="164" fontId="32" fillId="7" borderId="21" xfId="0" applyFont="true" applyBorder="true" applyAlignment="true" applyProtection="false">
      <alignment horizontal="general" vertical="bottom" textRotation="0" wrapText="false" indent="0" shrinkToFit="false"/>
      <protection locked="true" hidden="false"/>
    </xf>
    <xf numFmtId="165" fontId="55" fillId="7" borderId="22" xfId="0" applyFont="true" applyBorder="true" applyAlignment="true" applyProtection="false">
      <alignment horizontal="general" vertical="bottom" textRotation="0" wrapText="false" indent="0" shrinkToFit="false"/>
      <protection locked="true" hidden="false"/>
    </xf>
    <xf numFmtId="165" fontId="55" fillId="7" borderId="23" xfId="0" applyFont="true" applyBorder="true" applyAlignment="true" applyProtection="false">
      <alignment horizontal="general" vertical="bottom" textRotation="0" wrapText="false" indent="0" shrinkToFit="false"/>
      <protection locked="true" hidden="false"/>
    </xf>
    <xf numFmtId="164" fontId="54" fillId="0" borderId="19" xfId="0" applyFont="true" applyBorder="true" applyAlignment="true" applyProtection="false">
      <alignment horizontal="general" vertical="bottom" textRotation="0" wrapText="false" indent="0" shrinkToFit="false"/>
      <protection locked="true" hidden="false"/>
    </xf>
    <xf numFmtId="164" fontId="43" fillId="10" borderId="18" xfId="0" applyFont="true" applyBorder="true" applyAlignment="true" applyProtection="false">
      <alignment horizontal="left" vertical="bottom" textRotation="0" wrapText="false" indent="0" shrinkToFit="false"/>
      <protection locked="true" hidden="false"/>
    </xf>
    <xf numFmtId="164" fontId="50" fillId="0" borderId="19"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left" vertical="bottom" textRotation="0" wrapText="false" indent="0" shrinkToFit="false"/>
      <protection locked="true" hidden="false"/>
    </xf>
    <xf numFmtId="164" fontId="32" fillId="9" borderId="21" xfId="0" applyFont="true" applyBorder="true" applyAlignment="true" applyProtection="false">
      <alignment horizontal="left" vertical="top" textRotation="0" wrapText="false" indent="0" shrinkToFit="false"/>
      <protection locked="true" hidden="false"/>
    </xf>
    <xf numFmtId="164" fontId="0" fillId="0" borderId="19" xfId="0" applyFont="false" applyBorder="true" applyAlignment="true" applyProtection="false">
      <alignment horizontal="general" vertical="bottom" textRotation="0" wrapText="false" indent="0" shrinkToFit="false"/>
      <protection locked="true" hidden="false"/>
    </xf>
    <xf numFmtId="164" fontId="56" fillId="0" borderId="19" xfId="0" applyFont="true" applyBorder="true" applyAlignment="true" applyProtection="false">
      <alignment horizontal="center" vertical="bottom" textRotation="0" wrapText="false" indent="0" shrinkToFit="false"/>
      <protection locked="true" hidden="false"/>
    </xf>
    <xf numFmtId="164" fontId="56" fillId="6" borderId="19" xfId="0" applyFont="true" applyBorder="true" applyAlignment="true" applyProtection="false">
      <alignment horizontal="general" vertical="bottom" textRotation="0" wrapText="false" indent="0" shrinkToFit="false"/>
      <protection locked="true" hidden="false"/>
    </xf>
    <xf numFmtId="164" fontId="35" fillId="0" borderId="19"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left" vertical="bottom" textRotation="0" wrapText="false" indent="1" shrinkToFit="false"/>
      <protection locked="true" hidden="false"/>
    </xf>
    <xf numFmtId="164" fontId="0" fillId="0" borderId="19" xfId="0" applyFont="false" applyBorder="true" applyAlignment="true" applyProtection="false">
      <alignment horizontal="general" vertical="bottom" textRotation="0" wrapText="false" indent="0" shrinkToFit="false"/>
      <protection locked="true" hidden="false"/>
    </xf>
    <xf numFmtId="167" fontId="32" fillId="9" borderId="21" xfId="0" applyFont="true" applyBorder="true" applyAlignment="true" applyProtection="false">
      <alignment horizontal="left" vertical="bottom" textRotation="0" wrapText="false" indent="0" shrinkToFit="false"/>
      <protection locked="true" hidden="false"/>
    </xf>
    <xf numFmtId="164" fontId="32" fillId="9" borderId="24" xfId="0" applyFont="true" applyBorder="true" applyAlignment="true" applyProtection="false">
      <alignment horizontal="left" vertical="bottom" textRotation="0" wrapText="false" indent="0" shrinkToFit="false"/>
      <protection locked="true" hidden="false"/>
    </xf>
    <xf numFmtId="164" fontId="40" fillId="9" borderId="24" xfId="0" applyFont="true" applyBorder="true" applyAlignment="true" applyProtection="false">
      <alignment horizontal="left" vertical="bottom" textRotation="0" wrapText="false" indent="0" shrinkToFit="false"/>
      <protection locked="true" hidden="false"/>
    </xf>
    <xf numFmtId="165" fontId="26" fillId="9" borderId="25" xfId="0" applyFont="true" applyBorder="true" applyAlignment="true" applyProtection="false">
      <alignment horizontal="center" vertical="bottom" textRotation="0" wrapText="false" indent="0" shrinkToFit="false"/>
      <protection locked="true" hidden="false"/>
    </xf>
    <xf numFmtId="165" fontId="26" fillId="9" borderId="26" xfId="0" applyFont="true" applyBorder="true" applyAlignment="true" applyProtection="false">
      <alignment horizontal="center" vertical="bottom" textRotation="0" wrapText="false" indent="0" shrinkToFit="false"/>
      <protection locked="true" hidden="false"/>
    </xf>
    <xf numFmtId="164" fontId="32" fillId="9" borderId="19" xfId="0" applyFont="true" applyBorder="true" applyAlignment="true" applyProtection="false">
      <alignment horizontal="left" vertical="bottom" textRotation="0" wrapText="false" indent="0" shrinkToFit="false"/>
      <protection locked="true" hidden="false"/>
    </xf>
    <xf numFmtId="164" fontId="40" fillId="9" borderId="19" xfId="0" applyFont="true" applyBorder="true" applyAlignment="true" applyProtection="false">
      <alignment horizontal="left" vertical="bottom" textRotation="0" wrapText="false" indent="0" shrinkToFit="false"/>
      <protection locked="true" hidden="false"/>
    </xf>
    <xf numFmtId="165" fontId="26" fillId="9" borderId="9" xfId="0" applyFont="true" applyBorder="true" applyAlignment="true" applyProtection="false">
      <alignment horizontal="center" vertical="bottom" textRotation="0" wrapText="false" indent="0" shrinkToFit="false"/>
      <protection locked="true" hidden="false"/>
    </xf>
    <xf numFmtId="165" fontId="26" fillId="9" borderId="18" xfId="0" applyFont="true" applyBorder="true" applyAlignment="true" applyProtection="false">
      <alignment horizontal="center" vertical="bottom" textRotation="0" wrapText="false" indent="0" shrinkToFit="false"/>
      <protection locked="true" hidden="false"/>
    </xf>
    <xf numFmtId="164" fontId="39" fillId="0" borderId="18" xfId="0" applyFont="true" applyBorder="true" applyAlignment="true" applyProtection="false">
      <alignment horizontal="general" vertical="bottom" textRotation="0" wrapText="false" indent="0" shrinkToFit="false"/>
      <protection locked="true" hidden="false"/>
    </xf>
    <xf numFmtId="164" fontId="32" fillId="9" borderId="15" xfId="0" applyFont="true" applyBorder="true" applyAlignment="true" applyProtection="false">
      <alignment horizontal="left" vertical="bottom" textRotation="0" wrapText="false" indent="0" shrinkToFit="false"/>
      <protection locked="true" hidden="false"/>
    </xf>
    <xf numFmtId="164" fontId="40" fillId="9" borderId="15" xfId="0" applyFont="true" applyBorder="true" applyAlignment="true" applyProtection="false">
      <alignment horizontal="left" vertical="bottom" textRotation="0" wrapText="false" indent="0" shrinkToFit="false"/>
      <protection locked="true" hidden="false"/>
    </xf>
    <xf numFmtId="165" fontId="26" fillId="9" borderId="27" xfId="0" applyFont="true" applyBorder="true" applyAlignment="true" applyProtection="false">
      <alignment horizontal="center" vertical="bottom" textRotation="0" wrapText="false" indent="0" shrinkToFit="false"/>
      <protection locked="true" hidden="false"/>
    </xf>
    <xf numFmtId="165" fontId="26" fillId="9" borderId="28" xfId="0" applyFont="true" applyBorder="true" applyAlignment="true" applyProtection="false">
      <alignment horizontal="center" vertical="bottom" textRotation="0" wrapText="false" indent="0" shrinkToFit="false"/>
      <protection locked="true" hidden="false"/>
    </xf>
    <xf numFmtId="164" fontId="27" fillId="0" borderId="0" xfId="0" applyFont="true" applyBorder="false" applyAlignment="false" applyProtection="false">
      <alignment horizontal="general" vertical="bottom" textRotation="0" wrapText="false" indent="0" shrinkToFit="false"/>
      <protection locked="true" hidden="false"/>
    </xf>
    <xf numFmtId="164" fontId="60" fillId="0" borderId="0" xfId="0" applyFont="true" applyBorder="false" applyAlignment="false" applyProtection="false">
      <alignment horizontal="general" vertical="bottom" textRotation="0" wrapText="false" indent="0" shrinkToFit="false"/>
      <protection locked="true" hidden="false"/>
    </xf>
    <xf numFmtId="164" fontId="26" fillId="10" borderId="0" xfId="0" applyFont="true" applyBorder="false" applyAlignment="false" applyProtection="true">
      <alignment horizontal="general" vertical="bottom" textRotation="0" wrapText="false" indent="0" shrinkToFit="false"/>
      <protection locked="false" hidden="false"/>
    </xf>
    <xf numFmtId="164" fontId="0" fillId="10" borderId="0" xfId="0" applyFont="false" applyBorder="false" applyAlignment="false" applyProtection="true">
      <alignment horizontal="general" vertical="bottom" textRotation="0" wrapText="false" indent="0" shrinkToFit="false"/>
      <protection locked="false" hidden="false"/>
    </xf>
    <xf numFmtId="164" fontId="0" fillId="10" borderId="0" xfId="0" applyFont="false" applyBorder="false" applyAlignment="false" applyProtection="false">
      <alignment horizontal="general" vertical="bottom" textRotation="0" wrapText="false" indent="0" shrinkToFit="false"/>
      <protection locked="true" hidden="false"/>
    </xf>
    <xf numFmtId="164" fontId="61" fillId="10" borderId="0" xfId="0" applyFont="true" applyBorder="true" applyAlignment="false" applyProtection="true">
      <alignment horizontal="general" vertical="bottom" textRotation="0" wrapText="false" indent="0" shrinkToFit="false"/>
      <protection locked="false" hidden="false"/>
    </xf>
    <xf numFmtId="164" fontId="0" fillId="10" borderId="0" xfId="0" applyFont="false" applyBorder="true" applyAlignment="false" applyProtection="true">
      <alignment horizontal="general" vertical="bottom" textRotation="0" wrapText="false" indent="0" shrinkToFit="false"/>
      <protection locked="false" hidden="false"/>
    </xf>
    <xf numFmtId="164" fontId="55" fillId="0" borderId="0" xfId="0" applyFont="true" applyBorder="false" applyAlignment="false" applyProtection="false">
      <alignment horizontal="general" vertical="bottom" textRotation="0" wrapText="false" indent="0" shrinkToFit="false"/>
      <protection locked="true" hidden="false"/>
    </xf>
    <xf numFmtId="164" fontId="61" fillId="10" borderId="29" xfId="0" applyFont="true" applyBorder="true" applyAlignment="false" applyProtection="false">
      <alignment horizontal="general" vertical="bottom" textRotation="0" wrapText="false" indent="0" shrinkToFit="false"/>
      <protection locked="true" hidden="false"/>
    </xf>
    <xf numFmtId="164" fontId="0" fillId="10" borderId="30" xfId="0" applyFont="false" applyBorder="true" applyAlignment="false" applyProtection="false">
      <alignment horizontal="general" vertical="bottom" textRotation="0" wrapText="false" indent="0" shrinkToFit="false"/>
      <protection locked="true" hidden="false"/>
    </xf>
    <xf numFmtId="164" fontId="26" fillId="10" borderId="31" xfId="0" applyFont="true" applyBorder="true" applyAlignment="true" applyProtection="false">
      <alignment horizontal="center" vertical="bottom" textRotation="0" wrapText="false" indent="0" shrinkToFit="false"/>
      <protection locked="true" hidden="false"/>
    </xf>
    <xf numFmtId="164" fontId="0" fillId="10" borderId="31" xfId="0" applyFont="true" applyBorder="true" applyAlignment="true" applyProtection="false">
      <alignment horizontal="center" vertical="bottom" textRotation="0" wrapText="false" indent="0" shrinkToFit="false"/>
      <protection locked="true" hidden="false"/>
    </xf>
    <xf numFmtId="164" fontId="0" fillId="10" borderId="32" xfId="0" applyFont="true" applyBorder="true" applyAlignment="false" applyProtection="false">
      <alignment horizontal="general" vertical="bottom" textRotation="0" wrapText="false" indent="0" shrinkToFit="false"/>
      <protection locked="true" hidden="false"/>
    </xf>
    <xf numFmtId="164" fontId="0" fillId="10" borderId="33" xfId="0" applyFont="true" applyBorder="true" applyAlignment="false" applyProtection="false">
      <alignment horizontal="general" vertical="bottom" textRotation="0" wrapText="false" indent="0" shrinkToFit="false"/>
      <protection locked="true" hidden="false"/>
    </xf>
    <xf numFmtId="168" fontId="0" fillId="10" borderId="33" xfId="0" applyFont="true" applyBorder="true" applyAlignment="true" applyProtection="false">
      <alignment horizontal="center" vertical="bottom" textRotation="0" wrapText="false" indent="0" shrinkToFit="false"/>
      <protection locked="true" hidden="false"/>
    </xf>
    <xf numFmtId="164" fontId="26" fillId="10" borderId="34" xfId="0" applyFont="true" applyBorder="true" applyAlignment="true" applyProtection="false">
      <alignment horizontal="center" vertical="bottom" textRotation="0" wrapText="false" indent="0" shrinkToFit="false"/>
      <protection locked="true" hidden="false"/>
    </xf>
    <xf numFmtId="164" fontId="0" fillId="10" borderId="32" xfId="0" applyFont="true" applyBorder="true" applyAlignment="true" applyProtection="false">
      <alignment horizontal="center" vertical="bottom" textRotation="0" wrapText="false" indent="0" shrinkToFit="false"/>
      <protection locked="true" hidden="false"/>
    </xf>
    <xf numFmtId="164" fontId="0" fillId="10" borderId="35" xfId="0" applyFont="true" applyBorder="true" applyAlignment="true" applyProtection="false">
      <alignment horizontal="center" vertical="bottom" textRotation="0" wrapText="false" indent="0" shrinkToFit="false"/>
      <protection locked="true" hidden="false"/>
    </xf>
    <xf numFmtId="164" fontId="0" fillId="10" borderId="32" xfId="0" applyFont="false" applyBorder="true" applyAlignment="true" applyProtection="false">
      <alignment horizontal="center" vertical="bottom" textRotation="0" wrapText="false" indent="0" shrinkToFit="false"/>
      <protection locked="true" hidden="false"/>
    </xf>
    <xf numFmtId="164" fontId="0" fillId="10" borderId="33" xfId="0" applyFont="false" applyBorder="true" applyAlignment="true" applyProtection="false">
      <alignment horizontal="center" vertical="bottom" textRotation="0" wrapText="false" indent="0" shrinkToFit="false"/>
      <protection locked="true" hidden="false"/>
    </xf>
    <xf numFmtId="164" fontId="0" fillId="10" borderId="35" xfId="0" applyFont="false" applyBorder="true" applyAlignment="true" applyProtection="false">
      <alignment horizontal="center" vertical="bottom" textRotation="0" wrapText="false" indent="0" shrinkToFit="false"/>
      <protection locked="true" hidden="false"/>
    </xf>
    <xf numFmtId="164" fontId="0" fillId="10" borderId="33" xfId="0" applyFont="true" applyBorder="true" applyAlignment="true" applyProtection="false">
      <alignment horizontal="center" vertical="bottom" textRotation="0" wrapText="false" indent="0" shrinkToFit="false"/>
      <protection locked="true" hidden="false"/>
    </xf>
    <xf numFmtId="164" fontId="0" fillId="10" borderId="34" xfId="0" applyFont="true" applyBorder="true" applyAlignment="true" applyProtection="false">
      <alignment horizontal="center" vertical="bottom" textRotation="0" wrapText="false" indent="0" shrinkToFit="false"/>
      <protection locked="true" hidden="false"/>
    </xf>
    <xf numFmtId="164" fontId="26" fillId="0" borderId="36" xfId="0" applyFont="true" applyBorder="true" applyAlignment="false" applyProtection="true">
      <alignment horizontal="general" vertical="bottom" textRotation="0" wrapText="false" indent="0" shrinkToFit="false"/>
      <protection locked="false" hidden="false"/>
    </xf>
    <xf numFmtId="164" fontId="0" fillId="0" borderId="37" xfId="0" applyFont="false" applyBorder="true" applyAlignment="false" applyProtection="true">
      <alignment horizontal="general" vertical="bottom" textRotation="0" wrapText="false" indent="0" shrinkToFit="false"/>
      <protection locked="false" hidden="false"/>
    </xf>
    <xf numFmtId="168" fontId="0" fillId="0" borderId="37" xfId="0" applyFont="false" applyBorder="true" applyAlignment="false" applyProtection="true">
      <alignment horizontal="general" vertical="bottom" textRotation="0" wrapText="false" indent="0" shrinkToFit="false"/>
      <protection locked="false" hidden="false"/>
    </xf>
    <xf numFmtId="169" fontId="26" fillId="0" borderId="38" xfId="0" applyFont="true" applyBorder="true" applyAlignment="false" applyProtection="true">
      <alignment horizontal="general" vertical="bottom" textRotation="0" wrapText="false" indent="0" shrinkToFit="false"/>
      <protection locked="false" hidden="false"/>
    </xf>
    <xf numFmtId="170" fontId="0" fillId="0" borderId="36" xfId="0" applyFont="false" applyBorder="true" applyAlignment="true" applyProtection="true">
      <alignment horizontal="right" vertical="bottom" textRotation="0" wrapText="false" indent="0" shrinkToFit="false"/>
      <protection locked="false" hidden="false"/>
    </xf>
    <xf numFmtId="170" fontId="0" fillId="0" borderId="39" xfId="0" applyFont="false" applyBorder="true" applyAlignment="true" applyProtection="true">
      <alignment horizontal="right" vertical="bottom" textRotation="0" wrapText="false" indent="0" shrinkToFit="false"/>
      <protection locked="false" hidden="false"/>
    </xf>
    <xf numFmtId="170" fontId="0" fillId="0" borderId="37" xfId="0" applyFont="false" applyBorder="true" applyAlignment="true" applyProtection="true">
      <alignment horizontal="right" vertical="bottom" textRotation="0" wrapText="false" indent="0" shrinkToFit="false"/>
      <protection locked="false" hidden="false"/>
    </xf>
    <xf numFmtId="169" fontId="0" fillId="0" borderId="36" xfId="0" applyFont="false" applyBorder="true" applyAlignment="false" applyProtection="true">
      <alignment horizontal="general" vertical="bottom" textRotation="0" wrapText="false" indent="0" shrinkToFit="false"/>
      <protection locked="false" hidden="false"/>
    </xf>
    <xf numFmtId="169" fontId="0" fillId="0" borderId="37" xfId="0" applyFont="false" applyBorder="true" applyAlignment="false" applyProtection="true">
      <alignment horizontal="general" vertical="bottom" textRotation="0" wrapText="false" indent="0" shrinkToFit="false"/>
      <protection locked="false" hidden="false"/>
    </xf>
    <xf numFmtId="170" fontId="0" fillId="0" borderId="37" xfId="0" applyFont="false" applyBorder="true" applyAlignment="false" applyProtection="true">
      <alignment horizontal="general" vertical="bottom" textRotation="0" wrapText="false" indent="0" shrinkToFit="false"/>
      <protection locked="false" hidden="false"/>
    </xf>
    <xf numFmtId="170" fontId="0" fillId="0" borderId="39" xfId="0" applyFont="false" applyBorder="true" applyAlignment="false" applyProtection="true">
      <alignment horizontal="general" vertical="bottom" textRotation="0" wrapText="false" indent="0" shrinkToFit="false"/>
      <protection locked="false" hidden="false"/>
    </xf>
    <xf numFmtId="171" fontId="0" fillId="0" borderId="36" xfId="0" applyFont="false" applyBorder="true" applyAlignment="false" applyProtection="true">
      <alignment horizontal="general" vertical="bottom" textRotation="0" wrapText="false" indent="0" shrinkToFit="false"/>
      <protection locked="false" hidden="false"/>
    </xf>
    <xf numFmtId="169" fontId="0" fillId="0" borderId="38" xfId="0" applyFont="false" applyBorder="true" applyAlignment="false" applyProtection="true">
      <alignment horizontal="general" vertical="bottom" textRotation="0" wrapText="false" indent="0" shrinkToFit="false"/>
      <protection locked="false" hidden="false"/>
    </xf>
    <xf numFmtId="170" fontId="0" fillId="0" borderId="36" xfId="0" applyFont="false" applyBorder="true" applyAlignment="false" applyProtection="true">
      <alignment horizontal="general" vertical="bottom" textRotation="0" wrapText="false" indent="0" shrinkToFit="false"/>
      <protection locked="false" hidden="false"/>
    </xf>
    <xf numFmtId="164" fontId="26" fillId="0" borderId="40" xfId="0" applyFont="true" applyBorder="true" applyAlignment="false" applyProtection="true">
      <alignment horizontal="general" vertical="bottom" textRotation="0" wrapText="false" indent="0" shrinkToFit="false"/>
      <protection locked="false" hidden="false"/>
    </xf>
    <xf numFmtId="164" fontId="0" fillId="0" borderId="41" xfId="0" applyFont="false" applyBorder="true" applyAlignment="false" applyProtection="true">
      <alignment horizontal="general" vertical="bottom" textRotation="0" wrapText="false" indent="0" shrinkToFit="false"/>
      <protection locked="false" hidden="false"/>
    </xf>
    <xf numFmtId="168" fontId="0" fillId="0" borderId="41" xfId="0" applyFont="false" applyBorder="true" applyAlignment="false" applyProtection="true">
      <alignment horizontal="general" vertical="bottom" textRotation="0" wrapText="false" indent="0" shrinkToFit="false"/>
      <protection locked="false" hidden="false"/>
    </xf>
    <xf numFmtId="169" fontId="26" fillId="0" borderId="42" xfId="0" applyFont="true" applyBorder="true" applyAlignment="false" applyProtection="true">
      <alignment horizontal="general" vertical="bottom" textRotation="0" wrapText="false" indent="0" shrinkToFit="false"/>
      <protection locked="false" hidden="false"/>
    </xf>
    <xf numFmtId="170" fontId="0" fillId="0" borderId="40" xfId="0" applyFont="false" applyBorder="true" applyAlignment="true" applyProtection="true">
      <alignment horizontal="right" vertical="bottom" textRotation="0" wrapText="false" indent="0" shrinkToFit="false"/>
      <protection locked="false" hidden="false"/>
    </xf>
    <xf numFmtId="170" fontId="0" fillId="0" borderId="43" xfId="0" applyFont="false" applyBorder="true" applyAlignment="true" applyProtection="true">
      <alignment horizontal="right" vertical="bottom" textRotation="0" wrapText="false" indent="0" shrinkToFit="false"/>
      <protection locked="false" hidden="false"/>
    </xf>
    <xf numFmtId="170" fontId="0" fillId="0" borderId="41" xfId="0" applyFont="false" applyBorder="true" applyAlignment="true" applyProtection="true">
      <alignment horizontal="right" vertical="bottom" textRotation="0" wrapText="false" indent="0" shrinkToFit="false"/>
      <protection locked="false" hidden="false"/>
    </xf>
    <xf numFmtId="169" fontId="0" fillId="0" borderId="40" xfId="0" applyFont="false" applyBorder="true" applyAlignment="false" applyProtection="true">
      <alignment horizontal="general" vertical="bottom" textRotation="0" wrapText="false" indent="0" shrinkToFit="false"/>
      <protection locked="false" hidden="false"/>
    </xf>
    <xf numFmtId="169" fontId="0" fillId="0" borderId="41" xfId="0" applyFont="false" applyBorder="true" applyAlignment="false" applyProtection="true">
      <alignment horizontal="general" vertical="bottom" textRotation="0" wrapText="false" indent="0" shrinkToFit="false"/>
      <protection locked="false" hidden="false"/>
    </xf>
    <xf numFmtId="170" fontId="0" fillId="0" borderId="41" xfId="0" applyFont="false" applyBorder="true" applyAlignment="false" applyProtection="true">
      <alignment horizontal="general" vertical="bottom" textRotation="0" wrapText="false" indent="0" shrinkToFit="false"/>
      <protection locked="false" hidden="false"/>
    </xf>
    <xf numFmtId="170" fontId="0" fillId="0" borderId="43" xfId="0" applyFont="false" applyBorder="true" applyAlignment="false" applyProtection="true">
      <alignment horizontal="general" vertical="bottom" textRotation="0" wrapText="false" indent="0" shrinkToFit="false"/>
      <protection locked="false" hidden="false"/>
    </xf>
    <xf numFmtId="171" fontId="0" fillId="0" borderId="40" xfId="0" applyFont="false" applyBorder="true" applyAlignment="false" applyProtection="true">
      <alignment horizontal="general" vertical="bottom" textRotation="0" wrapText="false" indent="0" shrinkToFit="false"/>
      <protection locked="false" hidden="false"/>
    </xf>
    <xf numFmtId="169" fontId="0" fillId="0" borderId="42" xfId="0" applyFont="false" applyBorder="true" applyAlignment="false" applyProtection="true">
      <alignment horizontal="general" vertical="bottom" textRotation="0" wrapText="false" indent="0" shrinkToFit="false"/>
      <protection locked="false" hidden="false"/>
    </xf>
    <xf numFmtId="170" fontId="0" fillId="0" borderId="40" xfId="0" applyFont="false" applyBorder="true" applyAlignment="false" applyProtection="true">
      <alignment horizontal="general" vertical="bottom" textRotation="0" wrapText="false" indent="0" shrinkToFit="false"/>
      <protection locked="false" hidden="false"/>
    </xf>
    <xf numFmtId="168" fontId="0" fillId="0" borderId="0" xfId="0" applyFont="false" applyBorder="false" applyAlignment="false" applyProtection="false">
      <alignment horizontal="general" vertical="bottom" textRotation="0" wrapText="false" indent="0" shrinkToFit="false"/>
      <protection locked="true" hidden="false"/>
    </xf>
    <xf numFmtId="172" fontId="0" fillId="0" borderId="0" xfId="0" applyFont="false" applyBorder="false" applyAlignment="false" applyProtection="false">
      <alignment horizontal="general" vertical="bottom" textRotation="0" wrapText="false" indent="0" shrinkToFit="false"/>
      <protection locked="true" hidden="false"/>
    </xf>
    <xf numFmtId="172" fontId="0" fillId="0" borderId="0"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72" fontId="0" fillId="4" borderId="0" xfId="0" applyFont="false" applyBorder="false" applyAlignment="false" applyProtection="false">
      <alignment horizontal="general" vertical="bottom" textRotation="0" wrapText="false" indent="0" shrinkToFit="false"/>
      <protection locked="true" hidden="false"/>
    </xf>
    <xf numFmtId="164" fontId="0" fillId="2" borderId="7" xfId="0" applyFont="false" applyBorder="true" applyAlignment="false" applyProtection="false">
      <alignment horizontal="general" vertical="bottom" textRotation="0" wrapText="false" indent="0" shrinkToFit="false"/>
      <protection locked="true" hidden="false"/>
    </xf>
    <xf numFmtId="164" fontId="8" fillId="2" borderId="8" xfId="0" applyFont="true" applyBorder="true" applyAlignment="false" applyProtection="false">
      <alignment horizontal="general" vertical="bottom" textRotation="0" wrapText="false" indent="0" shrinkToFit="false"/>
      <protection locked="true" hidden="false"/>
    </xf>
    <xf numFmtId="164" fontId="65" fillId="2" borderId="8" xfId="0" applyFont="true" applyBorder="true" applyAlignment="false" applyProtection="false">
      <alignment horizontal="general" vertical="bottom" textRotation="0" wrapText="false" indent="0" shrinkToFit="false"/>
      <protection locked="true" hidden="false"/>
    </xf>
    <xf numFmtId="164" fontId="0" fillId="2" borderId="8" xfId="0" applyFont="false" applyBorder="true" applyAlignment="false" applyProtection="false">
      <alignment horizontal="general" vertical="bottom" textRotation="0" wrapText="false" indent="0" shrinkToFit="false"/>
      <protection locked="true" hidden="false"/>
    </xf>
    <xf numFmtId="164" fontId="0" fillId="4" borderId="8" xfId="0" applyFont="false" applyBorder="true" applyAlignment="false" applyProtection="false">
      <alignment horizontal="general" vertical="bottom" textRotation="0" wrapText="false" indent="0" shrinkToFit="false"/>
      <protection locked="true" hidden="false"/>
    </xf>
    <xf numFmtId="164" fontId="0" fillId="4" borderId="44"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0" fillId="2" borderId="9" xfId="0" applyFont="false" applyBorder="true" applyAlignment="false" applyProtection="false">
      <alignment horizontal="general" vertical="bottom" textRotation="0" wrapText="false" indent="0" shrinkToFit="false"/>
      <protection locked="true" hidden="false"/>
    </xf>
    <xf numFmtId="164" fontId="8" fillId="2" borderId="0" xfId="0" applyFont="true" applyBorder="true" applyAlignment="false" applyProtection="false">
      <alignment horizontal="general" vertical="bottom" textRotation="0" wrapText="false" indent="0" shrinkToFit="false"/>
      <protection locked="true" hidden="false"/>
    </xf>
    <xf numFmtId="164" fontId="65" fillId="2" borderId="0" xfId="0" applyFont="tru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false" applyProtection="true">
      <alignment horizontal="general" vertical="bottom" textRotation="0" wrapText="false" indent="0" shrinkToFit="false"/>
      <protection locked="true" hidden="true"/>
    </xf>
    <xf numFmtId="164" fontId="0" fillId="4" borderId="0" xfId="0" applyFont="false" applyBorder="true" applyAlignment="false" applyProtection="false">
      <alignment horizontal="general" vertical="bottom" textRotation="0" wrapText="false" indent="0" shrinkToFit="false"/>
      <protection locked="true" hidden="false"/>
    </xf>
    <xf numFmtId="164" fontId="0" fillId="4" borderId="18" xfId="0" applyFont="false" applyBorder="true" applyAlignment="false" applyProtection="false">
      <alignment horizontal="general" vertical="bottom" textRotation="0" wrapText="false" indent="0" shrinkToFit="false"/>
      <protection locked="true" hidden="false"/>
    </xf>
    <xf numFmtId="164" fontId="65" fillId="2" borderId="0" xfId="0" applyFont="true" applyBorder="true" applyAlignment="true" applyProtection="false">
      <alignment horizontal="right" vertical="bottom" textRotation="0" wrapText="false" indent="0" shrinkToFit="false"/>
      <protection locked="true" hidden="false"/>
    </xf>
    <xf numFmtId="164" fontId="0" fillId="3" borderId="18" xfId="0" applyFont="false" applyBorder="true" applyAlignment="false" applyProtection="false">
      <alignment horizontal="general" vertical="bottom" textRotation="0" wrapText="false" indent="0" shrinkToFit="false"/>
      <protection locked="true" hidden="false"/>
    </xf>
    <xf numFmtId="164" fontId="66" fillId="2" borderId="9" xfId="0" applyFont="true" applyBorder="true" applyAlignment="false" applyProtection="false">
      <alignment horizontal="general" vertical="bottom" textRotation="0" wrapText="false" indent="0" shrinkToFit="false"/>
      <protection locked="true" hidden="false"/>
    </xf>
    <xf numFmtId="164" fontId="67" fillId="2" borderId="0" xfId="0" applyFont="true" applyBorder="true" applyAlignment="true" applyProtection="false">
      <alignment horizontal="general" vertical="bottom" textRotation="0" wrapText="false" indent="0" shrinkToFit="false"/>
      <protection locked="true" hidden="false"/>
    </xf>
    <xf numFmtId="164" fontId="68" fillId="2" borderId="0" xfId="0" applyFont="true" applyBorder="true" applyAlignment="false" applyProtection="false">
      <alignment horizontal="general" vertical="bottom" textRotation="0" wrapText="false" indent="0" shrinkToFit="false"/>
      <protection locked="true" hidden="false"/>
    </xf>
    <xf numFmtId="164" fontId="69" fillId="2" borderId="18" xfId="0" applyFont="true" applyBorder="true" applyAlignment="true" applyProtection="false">
      <alignment horizontal="right" vertical="bottom" textRotation="0" wrapText="false" indent="0" shrinkToFit="false"/>
      <protection locked="true" hidden="false"/>
    </xf>
    <xf numFmtId="164" fontId="0" fillId="11" borderId="9" xfId="0" applyFont="false" applyBorder="true" applyAlignment="false" applyProtection="false">
      <alignment horizontal="general" vertical="bottom" textRotation="0" wrapText="false" indent="0" shrinkToFit="false"/>
      <protection locked="true" hidden="false"/>
    </xf>
    <xf numFmtId="164" fontId="70" fillId="11" borderId="0" xfId="0" applyFont="true" applyBorder="true" applyAlignment="true" applyProtection="false">
      <alignment horizontal="left" vertical="bottom" textRotation="0" wrapText="false" indent="2" shrinkToFit="false"/>
      <protection locked="true" hidden="false"/>
    </xf>
    <xf numFmtId="164" fontId="70" fillId="11" borderId="0" xfId="0" applyFont="true" applyBorder="true" applyAlignment="false" applyProtection="false">
      <alignment horizontal="general" vertical="bottom" textRotation="0" wrapText="false" indent="0" shrinkToFit="false"/>
      <protection locked="true" hidden="false"/>
    </xf>
    <xf numFmtId="164" fontId="71" fillId="11" borderId="0" xfId="0" applyFont="true" applyBorder="true" applyAlignment="false" applyProtection="false">
      <alignment horizontal="general" vertical="bottom" textRotation="0" wrapText="false" indent="0" shrinkToFit="false"/>
      <protection locked="true" hidden="false"/>
    </xf>
    <xf numFmtId="164" fontId="70" fillId="11" borderId="18" xfId="0" applyFont="true" applyBorder="true" applyAlignment="false" applyProtection="false">
      <alignment horizontal="general" vertical="bottom" textRotation="0" wrapText="false" indent="0" shrinkToFit="false"/>
      <protection locked="true" hidden="false"/>
    </xf>
    <xf numFmtId="164" fontId="70" fillId="0" borderId="0" xfId="0" applyFont="true" applyBorder="true" applyAlignment="false" applyProtection="false">
      <alignment horizontal="general" vertical="bottom" textRotation="0" wrapText="false" indent="0" shrinkToFit="false"/>
      <protection locked="true" hidden="false"/>
    </xf>
    <xf numFmtId="164" fontId="70" fillId="11" borderId="0" xfId="0" applyFont="true" applyBorder="true" applyAlignment="true" applyProtection="false">
      <alignment horizontal="left" vertical="bottom" textRotation="0" wrapText="false" indent="0" shrinkToFit="false"/>
      <protection locked="true" hidden="false"/>
    </xf>
    <xf numFmtId="164" fontId="72" fillId="11" borderId="0" xfId="0" applyFont="true" applyBorder="true" applyAlignment="true" applyProtection="false">
      <alignment horizontal="center" vertical="bottom" textRotation="0" wrapText="false" indent="0" shrinkToFit="false"/>
      <protection locked="true" hidden="false"/>
    </xf>
    <xf numFmtId="164" fontId="72" fillId="11" borderId="18" xfId="0" applyFont="true" applyBorder="true" applyAlignment="true" applyProtection="false">
      <alignment horizontal="center" vertical="bottom" textRotation="0" wrapText="false" indent="0" shrinkToFit="false"/>
      <protection locked="true" hidden="false"/>
    </xf>
    <xf numFmtId="164" fontId="72" fillId="0" borderId="0" xfId="0" applyFont="true" applyBorder="true" applyAlignment="true" applyProtection="false">
      <alignment horizontal="center" vertical="bottom" textRotation="0" wrapText="false" indent="0" shrinkToFit="false"/>
      <protection locked="true" hidden="false"/>
    </xf>
    <xf numFmtId="164" fontId="73" fillId="11" borderId="0" xfId="0" applyFont="true" applyBorder="true" applyAlignment="true" applyProtection="false">
      <alignment horizontal="left" vertical="bottom" textRotation="0" wrapText="false" indent="0" shrinkToFit="false"/>
      <protection locked="true" hidden="false"/>
    </xf>
    <xf numFmtId="164" fontId="70" fillId="11" borderId="0" xfId="0" applyFont="true" applyBorder="true" applyAlignment="true" applyProtection="false">
      <alignment horizontal="general" vertical="bottom" textRotation="0" wrapText="false" indent="0" shrinkToFit="false"/>
      <protection locked="true" hidden="false"/>
    </xf>
    <xf numFmtId="164" fontId="72" fillId="11" borderId="18" xfId="0" applyFont="true" applyBorder="true" applyAlignment="true" applyProtection="false">
      <alignment horizontal="left" vertical="bottom" textRotation="0" wrapText="false" indent="0" shrinkToFit="false"/>
      <protection locked="true" hidden="false"/>
    </xf>
    <xf numFmtId="164" fontId="70" fillId="0" borderId="0" xfId="0" applyFont="true" applyBorder="true" applyAlignment="true" applyProtection="false">
      <alignment horizontal="general" vertical="bottom" textRotation="0" wrapText="false" indent="0" shrinkToFit="false"/>
      <protection locked="true" hidden="false"/>
    </xf>
    <xf numFmtId="164" fontId="70" fillId="11" borderId="18" xfId="0" applyFont="true" applyBorder="true" applyAlignment="true" applyProtection="false">
      <alignment horizontal="general" vertical="bottom" textRotation="0" wrapText="false" indent="0" shrinkToFit="false"/>
      <protection locked="true" hidden="false"/>
    </xf>
    <xf numFmtId="164" fontId="28" fillId="11" borderId="0" xfId="0" applyFont="true" applyBorder="true" applyAlignment="true" applyProtection="false">
      <alignment horizontal="left" vertical="bottom" textRotation="0" wrapText="false" indent="0" shrinkToFit="false"/>
      <protection locked="true" hidden="false"/>
    </xf>
    <xf numFmtId="164" fontId="70" fillId="11" borderId="0" xfId="0" applyFont="true" applyBorder="true" applyAlignment="true" applyProtection="false">
      <alignment horizontal="left" vertical="bottom" textRotation="0" wrapText="false" indent="1" shrinkToFit="false"/>
      <protection locked="true" hidden="false"/>
    </xf>
    <xf numFmtId="164" fontId="70" fillId="11" borderId="0" xfId="0" applyFont="true" applyBorder="true" applyAlignment="true" applyProtection="false">
      <alignment horizontal="center" vertical="bottom" textRotation="0" wrapText="false" indent="0" shrinkToFit="false"/>
      <protection locked="true" hidden="false"/>
    </xf>
    <xf numFmtId="164" fontId="70" fillId="11" borderId="18" xfId="0" applyFont="true" applyBorder="true" applyAlignment="true" applyProtection="false">
      <alignment horizontal="center" vertical="bottom" textRotation="0" wrapText="false" indent="0" shrinkToFit="false"/>
      <protection locked="true" hidden="false"/>
    </xf>
    <xf numFmtId="164" fontId="70" fillId="0" borderId="0" xfId="0" applyFont="true" applyBorder="true" applyAlignment="true" applyProtection="false">
      <alignment horizontal="center" vertical="bottom" textRotation="0" wrapText="false" indent="0" shrinkToFit="false"/>
      <protection locked="true" hidden="false"/>
    </xf>
    <xf numFmtId="164" fontId="0" fillId="11" borderId="0" xfId="0" applyFont="false" applyBorder="true" applyAlignment="false" applyProtection="false">
      <alignment horizontal="general" vertical="bottom" textRotation="0" wrapText="false" indent="0" shrinkToFit="false"/>
      <protection locked="true" hidden="false"/>
    </xf>
    <xf numFmtId="164" fontId="0" fillId="0" borderId="45" xfId="0" applyFont="false" applyBorder="true" applyAlignment="false" applyProtection="false">
      <alignment horizontal="general" vertical="bottom" textRotation="0" wrapText="false" indent="0" shrinkToFit="false"/>
      <protection locked="true" hidden="false"/>
    </xf>
    <xf numFmtId="164" fontId="74" fillId="11" borderId="0" xfId="0" applyFont="true" applyBorder="true" applyAlignment="true" applyProtection="false">
      <alignment horizontal="left" vertical="bottom" textRotation="0" wrapText="false" indent="0" shrinkToFit="false"/>
      <protection locked="true" hidden="false"/>
    </xf>
    <xf numFmtId="164" fontId="74" fillId="11" borderId="0" xfId="0" applyFont="true" applyBorder="true" applyAlignment="false" applyProtection="false">
      <alignment horizontal="general" vertical="bottom" textRotation="0" wrapText="false" indent="0" shrinkToFit="false"/>
      <protection locked="true" hidden="false"/>
    </xf>
    <xf numFmtId="164" fontId="28" fillId="11" borderId="0" xfId="0" applyFont="true" applyBorder="true" applyAlignment="false" applyProtection="false">
      <alignment horizontal="general" vertical="bottom" textRotation="0" wrapText="false" indent="0" shrinkToFit="false"/>
      <protection locked="true" hidden="false"/>
    </xf>
    <xf numFmtId="164" fontId="0" fillId="11" borderId="10" xfId="0" applyFont="false" applyBorder="true" applyAlignment="false" applyProtection="false">
      <alignment horizontal="general" vertical="bottom" textRotation="0" wrapText="false" indent="0" shrinkToFit="false"/>
      <protection locked="true" hidden="false"/>
    </xf>
    <xf numFmtId="164" fontId="70" fillId="11" borderId="11" xfId="0" applyFont="true" applyBorder="true" applyAlignment="false" applyProtection="false">
      <alignment horizontal="general" vertical="bottom" textRotation="0" wrapText="false" indent="0" shrinkToFit="false"/>
      <protection locked="true" hidden="false"/>
    </xf>
    <xf numFmtId="164" fontId="70" fillId="11" borderId="46"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false" applyAlignment="false" applyProtection="true">
      <alignment horizontal="general" vertical="bottom" textRotation="0" wrapText="false" indent="0" shrinkToFit="false"/>
      <protection locked="true" hidden="true"/>
    </xf>
    <xf numFmtId="164" fontId="0" fillId="0" borderId="0" xfId="0" applyFont="false" applyBorder="false" applyAlignment="false" applyProtection="true">
      <alignment horizontal="general" vertical="bottom" textRotation="0" wrapText="false" indent="0" shrinkToFit="false"/>
      <protection locked="true" hidden="true"/>
    </xf>
    <xf numFmtId="164" fontId="23" fillId="2" borderId="47" xfId="0" applyFont="true" applyBorder="true" applyAlignment="true" applyProtection="true">
      <alignment horizontal="left" vertical="bottom" textRotation="0" wrapText="false" indent="0" shrinkToFit="false"/>
      <protection locked="true" hidden="true"/>
    </xf>
    <xf numFmtId="164" fontId="23" fillId="2" borderId="48" xfId="0" applyFont="true" applyBorder="true" applyAlignment="true" applyProtection="true">
      <alignment horizontal="center" vertical="bottom" textRotation="0" wrapText="false" indent="0" shrinkToFit="false"/>
      <protection locked="true" hidden="true"/>
    </xf>
    <xf numFmtId="164" fontId="23" fillId="6" borderId="48" xfId="0" applyFont="true" applyBorder="true" applyAlignment="true" applyProtection="true">
      <alignment horizontal="center" vertical="bottom" textRotation="0" wrapText="false" indent="0" shrinkToFit="false"/>
      <protection locked="true" hidden="true"/>
    </xf>
    <xf numFmtId="164" fontId="21" fillId="2" borderId="48" xfId="0" applyFont="true" applyBorder="true" applyAlignment="true" applyProtection="true">
      <alignment horizontal="left" vertical="bottom" textRotation="0" wrapText="false" indent="0" shrinkToFit="false"/>
      <protection locked="true" hidden="true"/>
    </xf>
    <xf numFmtId="164" fontId="23" fillId="0" borderId="48" xfId="0" applyFont="true" applyBorder="true" applyAlignment="true" applyProtection="true">
      <alignment horizontal="center" vertical="bottom" textRotation="0" wrapText="false" indent="0" shrinkToFit="false"/>
      <protection locked="false" hidden="false"/>
    </xf>
    <xf numFmtId="164" fontId="88" fillId="2" borderId="48" xfId="0" applyFont="true" applyBorder="true" applyAlignment="true" applyProtection="true">
      <alignment horizontal="right" vertical="bottom" textRotation="0" wrapText="false" indent="0" shrinkToFit="false"/>
      <protection locked="true" hidden="true"/>
    </xf>
    <xf numFmtId="164" fontId="88" fillId="11" borderId="9" xfId="0" applyFont="true" applyBorder="true" applyAlignment="true" applyProtection="true">
      <alignment horizontal="right" vertical="bottom" textRotation="0" wrapText="false" indent="0" shrinkToFit="false"/>
      <protection locked="true" hidden="true"/>
    </xf>
    <xf numFmtId="164" fontId="0" fillId="6" borderId="0" xfId="0" applyFont="false" applyBorder="false" applyAlignment="false" applyProtection="true">
      <alignment horizontal="general" vertical="bottom" textRotation="0" wrapText="false" indent="0" shrinkToFit="false"/>
      <protection locked="true" hidden="true"/>
    </xf>
    <xf numFmtId="164" fontId="0" fillId="4" borderId="49" xfId="0" applyFont="false" applyBorder="true" applyAlignment="false" applyProtection="true">
      <alignment horizontal="general" vertical="bottom" textRotation="0" wrapText="false" indent="0" shrinkToFit="false"/>
      <protection locked="true" hidden="true"/>
    </xf>
    <xf numFmtId="164" fontId="89" fillId="4" borderId="50" xfId="0" applyFont="true" applyBorder="true" applyAlignment="true" applyProtection="true">
      <alignment horizontal="center" vertical="center" textRotation="0" wrapText="false" indent="0" shrinkToFit="false"/>
      <protection locked="true" hidden="true"/>
    </xf>
    <xf numFmtId="164" fontId="26" fillId="5" borderId="47" xfId="0" applyFont="true" applyBorder="true" applyAlignment="true" applyProtection="true">
      <alignment horizontal="left" vertical="bottom" textRotation="0" wrapText="false" indent="0" shrinkToFit="false"/>
      <protection locked="false" hidden="false"/>
    </xf>
    <xf numFmtId="164" fontId="26" fillId="5" borderId="51" xfId="0" applyFont="true" applyBorder="true" applyAlignment="true" applyProtection="true">
      <alignment horizontal="left" vertical="bottom" textRotation="0" wrapText="false" indent="0" shrinkToFit="false"/>
      <protection locked="true" hidden="false"/>
    </xf>
    <xf numFmtId="164" fontId="26" fillId="5" borderId="48" xfId="0" applyFont="true" applyBorder="true" applyAlignment="true" applyProtection="true">
      <alignment horizontal="left" vertical="bottom" textRotation="0" wrapText="false" indent="0" shrinkToFit="false"/>
      <protection locked="false" hidden="false"/>
    </xf>
    <xf numFmtId="164" fontId="45" fillId="6" borderId="48" xfId="0" applyFont="true" applyBorder="true" applyAlignment="true" applyProtection="true">
      <alignment horizontal="left" vertical="bottom" textRotation="0" wrapText="false" indent="0" shrinkToFit="false"/>
      <protection locked="false" hidden="false"/>
    </xf>
    <xf numFmtId="164" fontId="29" fillId="5" borderId="48" xfId="0" applyFont="true" applyBorder="true" applyAlignment="true" applyProtection="true">
      <alignment horizontal="left" vertical="bottom" textRotation="0" wrapText="false" indent="0" shrinkToFit="false"/>
      <protection locked="true" hidden="false"/>
    </xf>
    <xf numFmtId="164" fontId="45" fillId="5" borderId="48" xfId="0" applyFont="true" applyBorder="true" applyAlignment="true" applyProtection="true">
      <alignment horizontal="left" vertical="bottom" textRotation="0" wrapText="false" indent="0" shrinkToFit="false"/>
      <protection locked="true" hidden="false"/>
    </xf>
    <xf numFmtId="164" fontId="26" fillId="5" borderId="48" xfId="0" applyFont="true" applyBorder="true" applyAlignment="true" applyProtection="true">
      <alignment horizontal="left" vertical="bottom" textRotation="0" wrapText="false" indent="0" shrinkToFit="false"/>
      <protection locked="true" hidden="false"/>
    </xf>
    <xf numFmtId="164" fontId="29" fillId="2" borderId="48" xfId="0" applyFont="true" applyBorder="true" applyAlignment="true" applyProtection="true">
      <alignment horizontal="left" vertical="bottom" textRotation="0" wrapText="false" indent="0" shrinkToFit="false"/>
      <protection locked="false" hidden="false"/>
    </xf>
    <xf numFmtId="164" fontId="88" fillId="2" borderId="0" xfId="0" applyFont="true" applyBorder="false" applyAlignment="true" applyProtection="true">
      <alignment horizontal="right" vertical="bottom" textRotation="0" wrapText="false" indent="0" shrinkToFit="false"/>
      <protection locked="true" hidden="true"/>
    </xf>
    <xf numFmtId="164" fontId="0" fillId="4" borderId="52" xfId="0" applyFont="false" applyBorder="true" applyAlignment="false" applyProtection="true">
      <alignment horizontal="general" vertical="bottom" textRotation="0" wrapText="false" indent="0" shrinkToFit="false"/>
      <protection locked="true" hidden="true"/>
    </xf>
    <xf numFmtId="164" fontId="0" fillId="4" borderId="53" xfId="0" applyFont="false" applyBorder="true" applyAlignment="false" applyProtection="true">
      <alignment horizontal="general" vertical="bottom" textRotation="0" wrapText="false" indent="0" shrinkToFit="false"/>
      <protection locked="true" hidden="true"/>
    </xf>
    <xf numFmtId="164" fontId="26" fillId="6" borderId="30" xfId="0" applyFont="true" applyBorder="true" applyAlignment="true" applyProtection="true">
      <alignment horizontal="general" vertical="bottom" textRotation="0" wrapText="false" indent="0" shrinkToFit="false"/>
      <protection locked="true" hidden="true"/>
    </xf>
    <xf numFmtId="164" fontId="26" fillId="5" borderId="48" xfId="0" applyFont="true" applyBorder="true" applyAlignment="true" applyProtection="true">
      <alignment horizontal="general" vertical="bottom" textRotation="0" wrapText="false" indent="0" shrinkToFit="false"/>
      <protection locked="true" hidden="true"/>
    </xf>
    <xf numFmtId="164" fontId="26" fillId="5" borderId="30" xfId="0" applyFont="true" applyBorder="true" applyAlignment="true" applyProtection="true">
      <alignment horizontal="general" vertical="bottom" textRotation="0" wrapText="false" indent="0" shrinkToFit="false"/>
      <protection locked="true" hidden="true"/>
    </xf>
    <xf numFmtId="164" fontId="0" fillId="5" borderId="0" xfId="0" applyFont="false" applyBorder="false" applyAlignment="false" applyProtection="true">
      <alignment horizontal="general" vertical="bottom" textRotation="0" wrapText="false" indent="0" shrinkToFit="false"/>
      <protection locked="true" hidden="true"/>
    </xf>
    <xf numFmtId="166" fontId="26" fillId="5" borderId="54" xfId="0" applyFont="true" applyBorder="true" applyAlignment="true" applyProtection="true">
      <alignment horizontal="general" vertical="bottom" textRotation="0" wrapText="false" indent="0" shrinkToFit="false"/>
      <protection locked="false" hidden="false"/>
    </xf>
    <xf numFmtId="164" fontId="26" fillId="5" borderId="0" xfId="0" applyFont="true" applyBorder="false" applyAlignment="false" applyProtection="true">
      <alignment horizontal="general" vertical="bottom" textRotation="0" wrapText="false" indent="0" shrinkToFit="false"/>
      <protection locked="true" hidden="true"/>
    </xf>
    <xf numFmtId="164" fontId="26" fillId="5" borderId="54" xfId="0" applyFont="true" applyBorder="true" applyAlignment="true" applyProtection="true">
      <alignment horizontal="left" vertical="bottom" textRotation="0" wrapText="false" indent="0" shrinkToFit="false"/>
      <protection locked="false" hidden="false"/>
    </xf>
    <xf numFmtId="164" fontId="26" fillId="5" borderId="55" xfId="0" applyFont="true" applyBorder="true" applyAlignment="true" applyProtection="true">
      <alignment horizontal="right" vertical="bottom" textRotation="0" wrapText="false" indent="0" shrinkToFit="false"/>
      <protection locked="true" hidden="true"/>
    </xf>
    <xf numFmtId="164" fontId="26" fillId="11" borderId="9" xfId="0" applyFont="true" applyBorder="true" applyAlignment="true" applyProtection="true">
      <alignment horizontal="right" vertical="bottom" textRotation="0" wrapText="false" indent="0" shrinkToFit="false"/>
      <protection locked="true" hidden="true"/>
    </xf>
    <xf numFmtId="173" fontId="26" fillId="5" borderId="56" xfId="0" applyFont="true" applyBorder="true" applyAlignment="true" applyProtection="true">
      <alignment horizontal="left" vertical="bottom" textRotation="0" wrapText="false" indent="0" shrinkToFit="false"/>
      <protection locked="false" hidden="false"/>
    </xf>
    <xf numFmtId="164" fontId="26" fillId="10" borderId="33" xfId="0" applyFont="true" applyBorder="true" applyAlignment="true" applyProtection="true">
      <alignment horizontal="left" vertical="bottom" textRotation="0" wrapText="false" indent="0" shrinkToFit="false"/>
      <protection locked="true" hidden="true"/>
    </xf>
    <xf numFmtId="164" fontId="26" fillId="10" borderId="33" xfId="0" applyFont="true" applyBorder="true" applyAlignment="false" applyProtection="true">
      <alignment horizontal="general" vertical="bottom" textRotation="0" wrapText="false" indent="0" shrinkToFit="false"/>
      <protection locked="true" hidden="true"/>
    </xf>
    <xf numFmtId="164" fontId="26" fillId="6" borderId="33" xfId="0" applyFont="true" applyBorder="true" applyAlignment="false" applyProtection="true">
      <alignment horizontal="general" vertical="bottom" textRotation="0" wrapText="false" indent="0" shrinkToFit="false"/>
      <protection locked="true" hidden="true"/>
    </xf>
    <xf numFmtId="164" fontId="90" fillId="12" borderId="57" xfId="0" applyFont="true" applyBorder="true" applyAlignment="false" applyProtection="true">
      <alignment horizontal="general" vertical="bottom" textRotation="0" wrapText="false" indent="0" shrinkToFit="false"/>
      <protection locked="true" hidden="true"/>
    </xf>
    <xf numFmtId="164" fontId="0" fillId="12" borderId="58" xfId="0" applyFont="false" applyBorder="true" applyAlignment="false" applyProtection="true">
      <alignment horizontal="general" vertical="bottom" textRotation="0" wrapText="false" indent="0" shrinkToFit="false"/>
      <protection locked="true" hidden="true"/>
    </xf>
    <xf numFmtId="164" fontId="0" fillId="12" borderId="59" xfId="0" applyFont="false" applyBorder="true" applyAlignment="false" applyProtection="true">
      <alignment horizontal="general" vertical="bottom" textRotation="0" wrapText="false" indent="0" shrinkToFit="false"/>
      <protection locked="true" hidden="true"/>
    </xf>
    <xf numFmtId="164" fontId="61" fillId="12" borderId="59" xfId="0" applyFont="true" applyBorder="true" applyAlignment="false" applyProtection="true">
      <alignment horizontal="general" vertical="bottom" textRotation="0" wrapText="false" indent="0" shrinkToFit="false"/>
      <protection locked="true" hidden="true"/>
    </xf>
    <xf numFmtId="164" fontId="61" fillId="11" borderId="60" xfId="0" applyFont="true" applyBorder="true" applyAlignment="false" applyProtection="true">
      <alignment horizontal="general" vertical="bottom" textRotation="0" wrapText="false" indent="0" shrinkToFit="false"/>
      <protection locked="true" hidden="true"/>
    </xf>
    <xf numFmtId="164" fontId="89" fillId="4" borderId="53" xfId="0" applyFont="true" applyBorder="true" applyAlignment="true" applyProtection="true">
      <alignment horizontal="center" vertical="bottom" textRotation="0" wrapText="false" indent="0" shrinkToFit="false"/>
      <protection locked="true" hidden="true"/>
    </xf>
    <xf numFmtId="164" fontId="34" fillId="9" borderId="61" xfId="0" applyFont="true" applyBorder="true" applyAlignment="false" applyProtection="true">
      <alignment horizontal="general" vertical="bottom" textRotation="0" wrapText="false" indent="0" shrinkToFit="false"/>
      <protection locked="true" hidden="true"/>
    </xf>
    <xf numFmtId="164" fontId="26" fillId="9" borderId="62" xfId="0" applyFont="true" applyBorder="true" applyAlignment="true" applyProtection="true">
      <alignment horizontal="center" vertical="bottom" textRotation="0" wrapText="false" indent="0" shrinkToFit="false"/>
      <protection locked="true" hidden="true"/>
    </xf>
    <xf numFmtId="164" fontId="26" fillId="9" borderId="34" xfId="0" applyFont="true" applyBorder="true" applyAlignment="true" applyProtection="true">
      <alignment horizontal="center" vertical="bottom" textRotation="0" wrapText="false" indent="0" shrinkToFit="false"/>
      <protection locked="true" hidden="true"/>
    </xf>
    <xf numFmtId="164" fontId="26" fillId="6" borderId="0" xfId="0" applyFont="true" applyBorder="true" applyAlignment="true" applyProtection="true">
      <alignment horizontal="center" vertical="bottom" textRotation="0" wrapText="false" indent="0" shrinkToFit="false"/>
      <protection locked="true" hidden="true"/>
    </xf>
    <xf numFmtId="164" fontId="26" fillId="9" borderId="0" xfId="0" applyFont="true" applyBorder="true" applyAlignment="true" applyProtection="true">
      <alignment horizontal="center" vertical="bottom" textRotation="0" wrapText="false" indent="0" shrinkToFit="false"/>
      <protection locked="true" hidden="true"/>
    </xf>
    <xf numFmtId="164" fontId="26" fillId="10" borderId="0" xfId="0" applyFont="true" applyBorder="true" applyAlignment="true" applyProtection="true">
      <alignment horizontal="center" vertical="bottom" textRotation="0" wrapText="false" indent="0" shrinkToFit="false"/>
      <protection locked="true" hidden="true"/>
    </xf>
    <xf numFmtId="164" fontId="26" fillId="12" borderId="63" xfId="0" applyFont="true" applyBorder="true" applyAlignment="true" applyProtection="true">
      <alignment horizontal="left" vertical="bottom" textRotation="0" wrapText="false" indent="0" shrinkToFit="false"/>
      <protection locked="true" hidden="true"/>
    </xf>
    <xf numFmtId="164" fontId="26" fillId="12" borderId="64" xfId="0" applyFont="true" applyBorder="true" applyAlignment="true" applyProtection="true">
      <alignment horizontal="center" vertical="bottom" textRotation="0" wrapText="false" indent="0" shrinkToFit="false"/>
      <protection locked="true" hidden="true"/>
    </xf>
    <xf numFmtId="164" fontId="91" fillId="12" borderId="64" xfId="0" applyFont="true" applyBorder="true" applyAlignment="true" applyProtection="true">
      <alignment horizontal="center" vertical="bottom" textRotation="0" wrapText="false" indent="0" shrinkToFit="false"/>
      <protection locked="true" hidden="true"/>
    </xf>
    <xf numFmtId="172" fontId="27" fillId="13" borderId="65" xfId="0" applyFont="true" applyBorder="true" applyAlignment="true" applyProtection="true">
      <alignment horizontal="right" vertical="top" textRotation="0" wrapText="false" indent="0" shrinkToFit="false"/>
      <protection locked="true" hidden="true"/>
    </xf>
    <xf numFmtId="172" fontId="27" fillId="13" borderId="66" xfId="0" applyFont="true" applyBorder="true" applyAlignment="true" applyProtection="true">
      <alignment horizontal="left" vertical="top" textRotation="0" wrapText="false" indent="0" shrinkToFit="false"/>
      <protection locked="true" hidden="true"/>
    </xf>
    <xf numFmtId="172" fontId="55" fillId="13" borderId="58" xfId="0" applyFont="true" applyBorder="true" applyAlignment="true" applyProtection="true">
      <alignment horizontal="left" vertical="top" textRotation="0" wrapText="false" indent="0" shrinkToFit="false"/>
      <protection locked="true" hidden="true"/>
    </xf>
    <xf numFmtId="172" fontId="20" fillId="13" borderId="58" xfId="0" applyFont="true" applyBorder="true" applyAlignment="true" applyProtection="true">
      <alignment horizontal="center" vertical="top" textRotation="0" wrapText="false" indent="0" shrinkToFit="false"/>
      <protection locked="true" hidden="true"/>
    </xf>
    <xf numFmtId="172" fontId="55" fillId="11" borderId="60" xfId="0" applyFont="true" applyBorder="true" applyAlignment="true" applyProtection="true">
      <alignment horizontal="left" vertical="top" textRotation="0" wrapText="false" indent="0" shrinkToFit="false"/>
      <protection locked="true" hidden="true"/>
    </xf>
    <xf numFmtId="164" fontId="26" fillId="5" borderId="35" xfId="0" applyFont="true" applyBorder="true" applyAlignment="true" applyProtection="true">
      <alignment horizontal="center" vertical="bottom" textRotation="0" wrapText="false" indent="0" shrinkToFit="false"/>
      <protection locked="false" hidden="false"/>
    </xf>
    <xf numFmtId="164" fontId="61" fillId="12" borderId="67" xfId="0" applyFont="true" applyBorder="true" applyAlignment="true" applyProtection="true">
      <alignment horizontal="left" vertical="bottom" textRotation="0" wrapText="false" indent="0" shrinkToFit="false"/>
      <protection locked="true" hidden="true"/>
    </xf>
    <xf numFmtId="164" fontId="26" fillId="12" borderId="68" xfId="0" applyFont="true" applyBorder="true" applyAlignment="true" applyProtection="true">
      <alignment horizontal="center" vertical="bottom" textRotation="0" wrapText="false" indent="0" shrinkToFit="false"/>
      <protection locked="true" hidden="true"/>
    </xf>
    <xf numFmtId="164" fontId="0" fillId="12" borderId="68" xfId="0" applyFont="false" applyBorder="true" applyAlignment="false" applyProtection="true">
      <alignment horizontal="general" vertical="bottom" textRotation="0" wrapText="false" indent="0" shrinkToFit="false"/>
      <protection locked="true" hidden="true"/>
    </xf>
    <xf numFmtId="164" fontId="18" fillId="13" borderId="69" xfId="0" applyFont="true" applyBorder="true" applyAlignment="true" applyProtection="true">
      <alignment horizontal="left" vertical="bottom" textRotation="0" wrapText="false" indent="0" shrinkToFit="false"/>
      <protection locked="true" hidden="true"/>
    </xf>
    <xf numFmtId="164" fontId="26" fillId="13" borderId="70" xfId="0" applyFont="true" applyBorder="true" applyAlignment="true" applyProtection="true">
      <alignment horizontal="right" vertical="top" textRotation="0" wrapText="false" indent="0" shrinkToFit="false"/>
      <protection locked="true" hidden="true"/>
    </xf>
    <xf numFmtId="164" fontId="92" fillId="13" borderId="71" xfId="0" applyFont="true" applyBorder="true" applyAlignment="true" applyProtection="true">
      <alignment horizontal="center" vertical="top" textRotation="0" wrapText="false" indent="0" shrinkToFit="false"/>
      <protection locked="true" hidden="true"/>
    </xf>
    <xf numFmtId="164" fontId="92" fillId="11" borderId="60" xfId="0" applyFont="true" applyBorder="true" applyAlignment="true" applyProtection="true">
      <alignment horizontal="center" vertical="top" textRotation="0" wrapText="false" indent="0" shrinkToFit="false"/>
      <protection locked="true" hidden="true"/>
    </xf>
    <xf numFmtId="164" fontId="93" fillId="9" borderId="61" xfId="0" applyFont="true" applyBorder="true" applyAlignment="false" applyProtection="true">
      <alignment horizontal="general" vertical="bottom" textRotation="0" wrapText="false" indent="0" shrinkToFit="false"/>
      <protection locked="true" hidden="true"/>
    </xf>
    <xf numFmtId="164" fontId="20" fillId="5" borderId="51" xfId="0" applyFont="true" applyBorder="true" applyAlignment="true" applyProtection="true">
      <alignment horizontal="center" vertical="bottom" textRotation="0" wrapText="false" indent="0" shrinkToFit="false"/>
      <protection locked="false" hidden="false"/>
    </xf>
    <xf numFmtId="164" fontId="20" fillId="5" borderId="56" xfId="0" applyFont="true" applyBorder="true" applyAlignment="true" applyProtection="true">
      <alignment horizontal="center" vertical="bottom" textRotation="0" wrapText="false" indent="0" shrinkToFit="false"/>
      <protection locked="false" hidden="false"/>
    </xf>
    <xf numFmtId="164" fontId="20" fillId="6" borderId="0" xfId="0" applyFont="true" applyBorder="true" applyAlignment="true" applyProtection="true">
      <alignment horizontal="center" vertical="bottom" textRotation="0" wrapText="false" indent="0" shrinkToFit="false"/>
      <protection locked="true" hidden="true"/>
    </xf>
    <xf numFmtId="174" fontId="26" fillId="10" borderId="0" xfId="0" applyFont="true" applyBorder="false" applyAlignment="true" applyProtection="true">
      <alignment horizontal="left" vertical="bottom" textRotation="0" wrapText="false" indent="0" shrinkToFit="false"/>
      <protection locked="true" hidden="true"/>
    </xf>
    <xf numFmtId="164" fontId="26" fillId="10" borderId="0" xfId="0" applyFont="true" applyBorder="true" applyAlignment="true" applyProtection="true">
      <alignment horizontal="left" vertical="bottom" textRotation="0" wrapText="false" indent="0" shrinkToFit="false"/>
      <protection locked="true" hidden="true"/>
    </xf>
    <xf numFmtId="164" fontId="20" fillId="12" borderId="60" xfId="0" applyFont="true" applyBorder="true" applyAlignment="true" applyProtection="true">
      <alignment horizontal="center" vertical="bottom" textRotation="0" wrapText="false" indent="0" shrinkToFit="false"/>
      <protection locked="true" hidden="true"/>
    </xf>
    <xf numFmtId="164" fontId="20" fillId="12" borderId="0" xfId="0" applyFont="true" applyBorder="true" applyAlignment="true" applyProtection="true">
      <alignment horizontal="center" vertical="bottom" textRotation="0" wrapText="false" indent="0" shrinkToFit="false"/>
      <protection locked="true" hidden="true"/>
    </xf>
    <xf numFmtId="164" fontId="94" fillId="12" borderId="0" xfId="0" applyFont="true" applyBorder="true" applyAlignment="true" applyProtection="true">
      <alignment horizontal="center" vertical="bottom" textRotation="90" wrapText="false" indent="0" shrinkToFit="false"/>
      <protection locked="true" hidden="true"/>
    </xf>
    <xf numFmtId="164" fontId="55" fillId="12" borderId="0" xfId="0" applyFont="true" applyBorder="true" applyAlignment="true" applyProtection="true">
      <alignment horizontal="right" vertical="bottom" textRotation="0" wrapText="false" indent="0" shrinkToFit="false"/>
      <protection locked="true" hidden="true"/>
    </xf>
    <xf numFmtId="164" fontId="95" fillId="12" borderId="32" xfId="0" applyFont="true" applyBorder="true" applyAlignment="true" applyProtection="true">
      <alignment horizontal="left" vertical="top" textRotation="0" wrapText="false" indent="0" shrinkToFit="false"/>
      <protection locked="true" hidden="true"/>
    </xf>
    <xf numFmtId="164" fontId="96" fillId="12" borderId="33" xfId="0" applyFont="true" applyBorder="true" applyAlignment="true" applyProtection="true">
      <alignment horizontal="left" vertical="top" textRotation="0" wrapText="false" indent="0" shrinkToFit="false"/>
      <protection locked="true" hidden="true"/>
    </xf>
    <xf numFmtId="164" fontId="96" fillId="12" borderId="72" xfId="0" applyFont="true" applyBorder="true" applyAlignment="true" applyProtection="true">
      <alignment horizontal="left" vertical="top" textRotation="0" wrapText="false" indent="0" shrinkToFit="false"/>
      <protection locked="true" hidden="true"/>
    </xf>
    <xf numFmtId="164" fontId="96" fillId="11" borderId="0" xfId="0" applyFont="true" applyBorder="true" applyAlignment="true" applyProtection="true">
      <alignment horizontal="left" vertical="top" textRotation="0" wrapText="false" indent="0" shrinkToFit="false"/>
      <protection locked="true" hidden="true"/>
    </xf>
    <xf numFmtId="164" fontId="26" fillId="9" borderId="47" xfId="0" applyFont="true" applyBorder="true" applyAlignment="true" applyProtection="true">
      <alignment horizontal="center" vertical="bottom" textRotation="0" wrapText="false" indent="0" shrinkToFit="false"/>
      <protection locked="true" hidden="true"/>
    </xf>
    <xf numFmtId="164" fontId="55" fillId="10" borderId="0" xfId="0" applyFont="true" applyBorder="false" applyAlignment="true" applyProtection="true">
      <alignment horizontal="left" vertical="bottom" textRotation="0" wrapText="false" indent="0" shrinkToFit="false"/>
      <protection locked="true" hidden="true"/>
    </xf>
    <xf numFmtId="164" fontId="55" fillId="10" borderId="0" xfId="0" applyFont="true" applyBorder="false" applyAlignment="true" applyProtection="true">
      <alignment horizontal="right" vertical="bottom" textRotation="0" wrapText="false" indent="0" shrinkToFit="false"/>
      <protection locked="true" hidden="true"/>
    </xf>
    <xf numFmtId="164" fontId="20" fillId="6" borderId="0" xfId="0" applyFont="true" applyBorder="false" applyAlignment="true" applyProtection="true">
      <alignment horizontal="center" vertical="bottom" textRotation="0" wrapText="false" indent="0" shrinkToFit="false"/>
      <protection locked="true" hidden="true"/>
    </xf>
    <xf numFmtId="164" fontId="60" fillId="12" borderId="73" xfId="0" applyFont="true" applyBorder="true" applyAlignment="true" applyProtection="true">
      <alignment horizontal="right" vertical="top" textRotation="0" wrapText="false" indent="0" shrinkToFit="false"/>
      <protection locked="true" hidden="true"/>
    </xf>
    <xf numFmtId="171" fontId="20" fillId="12" borderId="0" xfId="0" applyFont="true" applyBorder="true" applyAlignment="true" applyProtection="true">
      <alignment horizontal="center" vertical="top" textRotation="0" wrapText="false" indent="0" shrinkToFit="false"/>
      <protection locked="true" hidden="true"/>
    </xf>
    <xf numFmtId="171" fontId="20" fillId="11" borderId="60" xfId="0" applyFont="true" applyBorder="true" applyAlignment="true" applyProtection="true">
      <alignment horizontal="left" vertical="top" textRotation="0" wrapText="false" indent="0" shrinkToFit="false"/>
      <protection locked="true" hidden="true"/>
    </xf>
    <xf numFmtId="172" fontId="26" fillId="5" borderId="51" xfId="0" applyFont="true" applyBorder="true" applyAlignment="true" applyProtection="true">
      <alignment horizontal="center" vertical="bottom" textRotation="0" wrapText="false" indent="0" shrinkToFit="false"/>
      <protection locked="false" hidden="false"/>
    </xf>
    <xf numFmtId="172" fontId="26" fillId="5" borderId="56" xfId="0" applyFont="true" applyBorder="true" applyAlignment="true" applyProtection="true">
      <alignment horizontal="center" vertical="bottom" textRotation="0" wrapText="false" indent="0" shrinkToFit="false"/>
      <protection locked="false" hidden="false"/>
    </xf>
    <xf numFmtId="175" fontId="26" fillId="6" borderId="48" xfId="0" applyFont="true" applyBorder="true" applyAlignment="true" applyProtection="true">
      <alignment horizontal="center" vertical="bottom" textRotation="0" wrapText="false" indent="0" shrinkToFit="false"/>
      <protection locked="true" hidden="true"/>
    </xf>
    <xf numFmtId="172" fontId="22" fillId="10" borderId="48" xfId="0" applyFont="true" applyBorder="true" applyAlignment="true" applyProtection="true">
      <alignment horizontal="right" vertical="bottom" textRotation="0" wrapText="false" indent="0" shrinkToFit="false"/>
      <protection locked="true" hidden="true"/>
    </xf>
    <xf numFmtId="175" fontId="22" fillId="10" borderId="0" xfId="0" applyFont="true" applyBorder="true" applyAlignment="true" applyProtection="true">
      <alignment horizontal="right" vertical="bottom" textRotation="0" wrapText="false" indent="0" shrinkToFit="false"/>
      <protection locked="true" hidden="true"/>
    </xf>
    <xf numFmtId="164" fontId="26" fillId="6" borderId="48" xfId="0" applyFont="true" applyBorder="true" applyAlignment="true" applyProtection="true">
      <alignment horizontal="center" vertical="bottom" textRotation="0" wrapText="false" indent="0" shrinkToFit="false"/>
      <protection locked="true" hidden="true"/>
    </xf>
    <xf numFmtId="164" fontId="26" fillId="12" borderId="60" xfId="0" applyFont="true" applyBorder="true" applyAlignment="true" applyProtection="true">
      <alignment horizontal="center" vertical="bottom" textRotation="0" wrapText="false" indent="0" shrinkToFit="false"/>
      <protection locked="true" hidden="true"/>
    </xf>
    <xf numFmtId="164" fontId="26" fillId="12" borderId="0" xfId="0" applyFont="true" applyBorder="true" applyAlignment="true" applyProtection="true">
      <alignment horizontal="center" vertical="bottom" textRotation="0" wrapText="false" indent="0" shrinkToFit="false"/>
      <protection locked="true" hidden="true"/>
    </xf>
    <xf numFmtId="172" fontId="20" fillId="12" borderId="74" xfId="0" applyFont="true" applyBorder="true" applyAlignment="true" applyProtection="true">
      <alignment horizontal="left" vertical="bottom" textRotation="0" wrapText="false" indent="0" shrinkToFit="false"/>
      <protection locked="true" hidden="true"/>
    </xf>
    <xf numFmtId="164" fontId="0" fillId="4" borderId="75" xfId="0" applyFont="false" applyBorder="true" applyAlignment="false" applyProtection="true">
      <alignment horizontal="general" vertical="bottom" textRotation="0" wrapText="false" indent="0" shrinkToFit="false"/>
      <protection locked="true" hidden="true"/>
    </xf>
    <xf numFmtId="164" fontId="0" fillId="4" borderId="76" xfId="0" applyFont="false" applyBorder="true" applyAlignment="false" applyProtection="true">
      <alignment horizontal="general" vertical="bottom" textRotation="0" wrapText="false" indent="0" shrinkToFit="false"/>
      <protection locked="true" hidden="true"/>
    </xf>
    <xf numFmtId="164" fontId="97" fillId="9" borderId="61" xfId="0" applyFont="true" applyBorder="true" applyAlignment="false" applyProtection="true">
      <alignment horizontal="general" vertical="bottom" textRotation="0" wrapText="false" indent="0" shrinkToFit="false"/>
      <protection locked="true" hidden="true"/>
    </xf>
    <xf numFmtId="164" fontId="20" fillId="14" borderId="51" xfId="0" applyFont="true" applyBorder="true" applyAlignment="true" applyProtection="true">
      <alignment horizontal="center" vertical="bottom" textRotation="0" wrapText="false" indent="0" shrinkToFit="false"/>
      <protection locked="false" hidden="false"/>
    </xf>
    <xf numFmtId="172" fontId="20" fillId="14" borderId="56" xfId="0" applyFont="true" applyBorder="true" applyAlignment="true" applyProtection="true">
      <alignment horizontal="center" vertical="bottom" textRotation="0" wrapText="false" indent="0" shrinkToFit="false"/>
      <protection locked="false" hidden="false"/>
    </xf>
    <xf numFmtId="175" fontId="20" fillId="6" borderId="48" xfId="0" applyFont="true" applyBorder="true" applyAlignment="true" applyProtection="true">
      <alignment horizontal="center" vertical="bottom" textRotation="0" wrapText="false" indent="0" shrinkToFit="false"/>
      <protection locked="true" hidden="true"/>
    </xf>
    <xf numFmtId="164" fontId="20" fillId="6" borderId="48" xfId="0" applyFont="true" applyBorder="true" applyAlignment="true" applyProtection="true">
      <alignment horizontal="center" vertical="bottom" textRotation="0" wrapText="false" indent="0" shrinkToFit="false"/>
      <protection locked="true" hidden="true"/>
    </xf>
    <xf numFmtId="164" fontId="20" fillId="12" borderId="77" xfId="0" applyFont="true" applyBorder="true" applyAlignment="true" applyProtection="true">
      <alignment horizontal="center" vertical="bottom" textRotation="0" wrapText="false" indent="0" shrinkToFit="false"/>
      <protection locked="true" hidden="true"/>
    </xf>
    <xf numFmtId="172" fontId="61" fillId="12" borderId="48" xfId="0" applyFont="true" applyBorder="true" applyAlignment="true" applyProtection="true">
      <alignment horizontal="left" vertical="bottom" textRotation="0" wrapText="false" indent="0" shrinkToFit="false"/>
      <protection locked="true" hidden="true"/>
    </xf>
    <xf numFmtId="172" fontId="20" fillId="12" borderId="51" xfId="0" applyFont="true" applyBorder="true" applyAlignment="true" applyProtection="true">
      <alignment horizontal="center" vertical="bottom" textRotation="0" wrapText="false" indent="0" shrinkToFit="false"/>
      <protection locked="true" hidden="true"/>
    </xf>
    <xf numFmtId="164" fontId="60" fillId="12" borderId="0" xfId="0" applyFont="true" applyBorder="true" applyAlignment="true" applyProtection="true">
      <alignment horizontal="right" vertical="top" textRotation="0" wrapText="false" indent="0" shrinkToFit="false"/>
      <protection locked="true" hidden="true"/>
    </xf>
    <xf numFmtId="176" fontId="20" fillId="12" borderId="0" xfId="0" applyFont="true" applyBorder="true" applyAlignment="true" applyProtection="true">
      <alignment horizontal="left" vertical="top" textRotation="0" wrapText="false" indent="0" shrinkToFit="false"/>
      <protection locked="true" hidden="true"/>
    </xf>
    <xf numFmtId="176" fontId="20" fillId="11" borderId="60" xfId="0" applyFont="true" applyBorder="true" applyAlignment="true" applyProtection="true">
      <alignment horizontal="left" vertical="top" textRotation="0" wrapText="false" indent="0" shrinkToFit="false"/>
      <protection locked="true" hidden="true"/>
    </xf>
    <xf numFmtId="164" fontId="45" fillId="9" borderId="78" xfId="0" applyFont="true" applyBorder="true" applyAlignment="false" applyProtection="true">
      <alignment horizontal="general" vertical="bottom" textRotation="0" wrapText="false" indent="0" shrinkToFit="false"/>
      <protection locked="true" hidden="true"/>
    </xf>
    <xf numFmtId="172" fontId="20" fillId="14" borderId="79" xfId="0" applyFont="true" applyBorder="true" applyAlignment="true" applyProtection="true">
      <alignment horizontal="center" vertical="bottom" textRotation="0" wrapText="false" indent="0" shrinkToFit="false"/>
      <protection locked="false" hidden="false"/>
    </xf>
    <xf numFmtId="172" fontId="20" fillId="14" borderId="80" xfId="0" applyFont="true" applyBorder="true" applyAlignment="true" applyProtection="true">
      <alignment horizontal="center" vertical="bottom" textRotation="0" wrapText="false" indent="0" shrinkToFit="false"/>
      <protection locked="false" hidden="false"/>
    </xf>
    <xf numFmtId="175" fontId="20" fillId="6" borderId="0" xfId="0" applyFont="true" applyBorder="true" applyAlignment="true" applyProtection="true">
      <alignment horizontal="center" vertical="bottom" textRotation="0" wrapText="false" indent="0" shrinkToFit="false"/>
      <protection locked="true" hidden="true"/>
    </xf>
    <xf numFmtId="172" fontId="34" fillId="10" borderId="0" xfId="0" applyFont="true" applyBorder="false" applyAlignment="false" applyProtection="true">
      <alignment horizontal="general" vertical="bottom" textRotation="0" wrapText="false" indent="0" shrinkToFit="false"/>
      <protection locked="true" hidden="true"/>
    </xf>
    <xf numFmtId="175" fontId="34" fillId="10" borderId="0" xfId="0" applyFont="true" applyBorder="true" applyAlignment="false" applyProtection="true">
      <alignment horizontal="general" vertical="bottom" textRotation="0" wrapText="false" indent="0" shrinkToFit="false"/>
      <protection locked="true" hidden="true"/>
    </xf>
    <xf numFmtId="165" fontId="20" fillId="12" borderId="81" xfId="0" applyFont="true" applyBorder="true" applyAlignment="true" applyProtection="true">
      <alignment horizontal="center" vertical="bottom" textRotation="0" wrapText="false" indent="0" shrinkToFit="false"/>
      <protection locked="true" hidden="true"/>
    </xf>
    <xf numFmtId="176" fontId="20" fillId="12" borderId="0" xfId="0" applyFont="true" applyBorder="true" applyAlignment="true" applyProtection="true">
      <alignment horizontal="center" vertical="bottom" textRotation="0" wrapText="false" indent="0" shrinkToFit="false"/>
      <protection locked="true" hidden="true"/>
    </xf>
    <xf numFmtId="165" fontId="20" fillId="12" borderId="74" xfId="0" applyFont="true" applyBorder="true" applyAlignment="true" applyProtection="true">
      <alignment horizontal="left" vertical="bottom" textRotation="0" wrapText="false" indent="0" shrinkToFit="false"/>
      <protection locked="true" hidden="true"/>
    </xf>
    <xf numFmtId="164" fontId="45" fillId="9" borderId="82" xfId="0" applyFont="true" applyBorder="true" applyAlignment="false" applyProtection="true">
      <alignment horizontal="general" vertical="bottom" textRotation="0" wrapText="false" indent="0" shrinkToFit="false"/>
      <protection locked="true" hidden="true"/>
    </xf>
    <xf numFmtId="172" fontId="20" fillId="14" borderId="83" xfId="0" applyFont="true" applyBorder="true" applyAlignment="true" applyProtection="true">
      <alignment horizontal="center" vertical="bottom" textRotation="0" wrapText="false" indent="0" shrinkToFit="false"/>
      <protection locked="false" hidden="false"/>
    </xf>
    <xf numFmtId="172" fontId="20" fillId="14" borderId="38" xfId="0" applyFont="true" applyBorder="true" applyAlignment="true" applyProtection="true">
      <alignment horizontal="center" vertical="bottom" textRotation="0" wrapText="false" indent="0" shrinkToFit="false"/>
      <protection locked="false" hidden="false"/>
    </xf>
    <xf numFmtId="175" fontId="34" fillId="10" borderId="0" xfId="0" applyFont="true" applyBorder="false" applyAlignment="false" applyProtection="true">
      <alignment horizontal="general" vertical="bottom" textRotation="0" wrapText="false" indent="0" shrinkToFit="false"/>
      <protection locked="true" hidden="true"/>
    </xf>
    <xf numFmtId="165" fontId="20" fillId="12" borderId="60" xfId="0" applyFont="true" applyBorder="true" applyAlignment="true" applyProtection="true">
      <alignment horizontal="center" vertical="bottom" textRotation="0" wrapText="false" indent="0" shrinkToFit="false"/>
      <protection locked="true" hidden="true"/>
    </xf>
    <xf numFmtId="165" fontId="20" fillId="12" borderId="0" xfId="0" applyFont="true" applyBorder="true" applyAlignment="true" applyProtection="true">
      <alignment horizontal="left" vertical="bottom" textRotation="0" wrapText="false" indent="0" shrinkToFit="false"/>
      <protection locked="true" hidden="true"/>
    </xf>
    <xf numFmtId="164" fontId="95" fillId="12" borderId="47" xfId="0" applyFont="true" applyBorder="true" applyAlignment="true" applyProtection="true">
      <alignment horizontal="left" vertical="top" textRotation="0" wrapText="false" indent="0" shrinkToFit="false"/>
      <protection locked="true" hidden="true"/>
    </xf>
    <xf numFmtId="164" fontId="61" fillId="12" borderId="48" xfId="0" applyFont="true" applyBorder="true" applyAlignment="true" applyProtection="true">
      <alignment horizontal="left" vertical="top" textRotation="0" wrapText="false" indent="0" shrinkToFit="false"/>
      <protection locked="true" hidden="true"/>
    </xf>
    <xf numFmtId="164" fontId="96" fillId="12" borderId="48" xfId="0" applyFont="true" applyBorder="true" applyAlignment="true" applyProtection="true">
      <alignment horizontal="left" vertical="top" textRotation="0" wrapText="false" indent="0" shrinkToFit="false"/>
      <protection locked="true" hidden="true"/>
    </xf>
    <xf numFmtId="164" fontId="61" fillId="11" borderId="60" xfId="0" applyFont="true" applyBorder="true" applyAlignment="true" applyProtection="true">
      <alignment horizontal="left" vertical="top" textRotation="0" wrapText="false" indent="0" shrinkToFit="false"/>
      <protection locked="true" hidden="true"/>
    </xf>
    <xf numFmtId="164" fontId="55" fillId="12" borderId="29" xfId="0" applyFont="true" applyBorder="true" applyAlignment="true" applyProtection="true">
      <alignment horizontal="right" vertical="top" textRotation="0" wrapText="false" indent="0" shrinkToFit="false"/>
      <protection locked="true" hidden="true"/>
    </xf>
    <xf numFmtId="176" fontId="20" fillId="12" borderId="30" xfId="0" applyFont="true" applyBorder="true" applyAlignment="true" applyProtection="true">
      <alignment horizontal="right" vertical="top" textRotation="0" wrapText="false" indent="0" shrinkToFit="false"/>
      <protection locked="true" hidden="true"/>
    </xf>
    <xf numFmtId="164" fontId="20" fillId="12" borderId="30" xfId="0" applyFont="true" applyBorder="true" applyAlignment="true" applyProtection="true">
      <alignment horizontal="left" vertical="top" textRotation="0" wrapText="false" indent="0" shrinkToFit="false"/>
      <protection locked="true" hidden="true"/>
    </xf>
    <xf numFmtId="176" fontId="20" fillId="11" borderId="60" xfId="0" applyFont="true" applyBorder="true" applyAlignment="true" applyProtection="true">
      <alignment horizontal="right" vertical="top" textRotation="0" wrapText="false" indent="0" shrinkToFit="false"/>
      <protection locked="true" hidden="true"/>
    </xf>
    <xf numFmtId="164" fontId="55" fillId="12" borderId="84" xfId="0" applyFont="true" applyBorder="true" applyAlignment="true" applyProtection="true">
      <alignment horizontal="right" vertical="top" textRotation="0" wrapText="false" indent="0" shrinkToFit="false"/>
      <protection locked="true" hidden="true"/>
    </xf>
    <xf numFmtId="176" fontId="20" fillId="12" borderId="85" xfId="0" applyFont="true" applyBorder="true" applyAlignment="true" applyProtection="true">
      <alignment horizontal="right" vertical="top" textRotation="0" wrapText="false" indent="0" shrinkToFit="false"/>
      <protection locked="true" hidden="true"/>
    </xf>
    <xf numFmtId="164" fontId="20" fillId="12" borderId="85" xfId="0" applyFont="true" applyBorder="true" applyAlignment="true" applyProtection="true">
      <alignment horizontal="left" vertical="top" textRotation="0" wrapText="false" indent="0" shrinkToFit="false"/>
      <protection locked="true" hidden="true"/>
    </xf>
    <xf numFmtId="164" fontId="45" fillId="9" borderId="86" xfId="0" applyFont="true" applyBorder="true" applyAlignment="false" applyProtection="true">
      <alignment horizontal="general" vertical="bottom" textRotation="0" wrapText="false" indent="0" shrinkToFit="false"/>
      <protection locked="true" hidden="true"/>
    </xf>
    <xf numFmtId="172" fontId="20" fillId="14" borderId="87" xfId="0" applyFont="true" applyBorder="true" applyAlignment="true" applyProtection="true">
      <alignment horizontal="center" vertical="bottom" textRotation="0" wrapText="false" indent="0" shrinkToFit="false"/>
      <protection locked="false" hidden="false"/>
    </xf>
    <xf numFmtId="172" fontId="20" fillId="14" borderId="88" xfId="0" applyFont="true" applyBorder="true" applyAlignment="true" applyProtection="true">
      <alignment horizontal="center" vertical="bottom" textRotation="0" wrapText="false" indent="0" shrinkToFit="false"/>
      <protection locked="false" hidden="false"/>
    </xf>
    <xf numFmtId="164" fontId="55" fillId="12" borderId="73" xfId="0" applyFont="true" applyBorder="true" applyAlignment="true" applyProtection="true">
      <alignment horizontal="right" vertical="top" textRotation="0" wrapText="false" indent="0" shrinkToFit="false"/>
      <protection locked="true" hidden="true"/>
    </xf>
    <xf numFmtId="176" fontId="20" fillId="12" borderId="0" xfId="0" applyFont="true" applyBorder="true" applyAlignment="true" applyProtection="true">
      <alignment horizontal="right" vertical="top" textRotation="0" wrapText="false" indent="0" shrinkToFit="false"/>
      <protection locked="true" hidden="true"/>
    </xf>
    <xf numFmtId="164" fontId="20" fillId="12" borderId="0" xfId="0" applyFont="true" applyBorder="true" applyAlignment="true" applyProtection="true">
      <alignment horizontal="left" vertical="top" textRotation="0" wrapText="false" indent="0" shrinkToFit="false"/>
      <protection locked="true" hidden="true"/>
    </xf>
    <xf numFmtId="175" fontId="20" fillId="6" borderId="30" xfId="0" applyFont="true" applyBorder="true" applyAlignment="true" applyProtection="true">
      <alignment horizontal="center" vertical="bottom" textRotation="0" wrapText="false" indent="0" shrinkToFit="false"/>
      <protection locked="true" hidden="true"/>
    </xf>
    <xf numFmtId="172" fontId="34" fillId="10" borderId="30" xfId="0" applyFont="true" applyBorder="true" applyAlignment="false" applyProtection="true">
      <alignment horizontal="general" vertical="bottom" textRotation="0" wrapText="false" indent="0" shrinkToFit="false"/>
      <protection locked="true" hidden="true"/>
    </xf>
    <xf numFmtId="165" fontId="20" fillId="12" borderId="0" xfId="0" applyFont="true" applyBorder="true" applyAlignment="true" applyProtection="true">
      <alignment horizontal="center" vertical="bottom" textRotation="0" wrapText="false" indent="0" shrinkToFit="false"/>
      <protection locked="true" hidden="true"/>
    </xf>
    <xf numFmtId="164" fontId="0" fillId="10" borderId="0" xfId="0" applyFont="false" applyBorder="false" applyAlignment="false" applyProtection="true">
      <alignment horizontal="general" vertical="bottom" textRotation="0" wrapText="false" indent="0" shrinkToFit="false"/>
      <protection locked="true" hidden="true"/>
    </xf>
    <xf numFmtId="164" fontId="45" fillId="9" borderId="89" xfId="0" applyFont="true" applyBorder="true" applyAlignment="false" applyProtection="true">
      <alignment horizontal="general" vertical="bottom" textRotation="0" wrapText="false" indent="0" shrinkToFit="false"/>
      <protection locked="true" hidden="true"/>
    </xf>
    <xf numFmtId="172" fontId="20" fillId="14" borderId="90" xfId="0" applyFont="true" applyBorder="true" applyAlignment="true" applyProtection="true">
      <alignment horizontal="center" vertical="bottom" textRotation="0" wrapText="false" indent="0" shrinkToFit="false"/>
      <protection locked="false" hidden="false"/>
    </xf>
    <xf numFmtId="172" fontId="20" fillId="14" borderId="42" xfId="0" applyFont="true" applyBorder="true" applyAlignment="true" applyProtection="true">
      <alignment horizontal="center" vertical="bottom" textRotation="0" wrapText="false" indent="0" shrinkToFit="false"/>
      <protection locked="false" hidden="false"/>
    </xf>
    <xf numFmtId="175" fontId="61" fillId="6" borderId="0" xfId="0" applyFont="true" applyBorder="true" applyAlignment="true" applyProtection="true">
      <alignment horizontal="center" vertical="bottom" textRotation="0" wrapText="false" indent="0" shrinkToFit="false"/>
      <protection locked="true" hidden="true"/>
    </xf>
    <xf numFmtId="164" fontId="0" fillId="12" borderId="0" xfId="0" applyFont="false" applyBorder="false" applyAlignment="false" applyProtection="true">
      <alignment horizontal="general" vertical="bottom" textRotation="0" wrapText="false" indent="0" shrinkToFit="false"/>
      <protection locked="true" hidden="true"/>
    </xf>
    <xf numFmtId="164" fontId="0" fillId="11" borderId="60" xfId="0" applyFont="false" applyBorder="true" applyAlignment="false" applyProtection="true">
      <alignment horizontal="general" vertical="bottom" textRotation="0" wrapText="false" indent="0" shrinkToFit="false"/>
      <protection locked="true" hidden="true"/>
    </xf>
    <xf numFmtId="164" fontId="98" fillId="0" borderId="0" xfId="0" applyFont="true" applyBorder="false" applyAlignment="false" applyProtection="true">
      <alignment horizontal="general" vertical="bottom" textRotation="0" wrapText="false" indent="0" shrinkToFit="false"/>
      <protection locked="true" hidden="true"/>
    </xf>
    <xf numFmtId="174" fontId="98" fillId="10" borderId="47" xfId="0" applyFont="true" applyBorder="true" applyAlignment="false" applyProtection="true">
      <alignment horizontal="general" vertical="bottom" textRotation="0" wrapText="false" indent="0" shrinkToFit="false"/>
      <protection locked="true" hidden="true"/>
    </xf>
    <xf numFmtId="164" fontId="98" fillId="10" borderId="48" xfId="0" applyFont="true" applyBorder="true" applyAlignment="true" applyProtection="true">
      <alignment horizontal="center" vertical="bottom" textRotation="0" wrapText="false" indent="0" shrinkToFit="false"/>
      <protection locked="true" hidden="true"/>
    </xf>
    <xf numFmtId="164" fontId="55" fillId="10" borderId="51" xfId="0" applyFont="true" applyBorder="true" applyAlignment="false" applyProtection="true">
      <alignment horizontal="general" vertical="bottom" textRotation="0" wrapText="false" indent="0" shrinkToFit="false"/>
      <protection locked="true" hidden="true"/>
    </xf>
    <xf numFmtId="174" fontId="99" fillId="6" borderId="67" xfId="0" applyFont="true" applyBorder="true" applyAlignment="false" applyProtection="true">
      <alignment horizontal="general" vertical="bottom" textRotation="0" wrapText="false" indent="0" shrinkToFit="false"/>
      <protection locked="true" hidden="true"/>
    </xf>
    <xf numFmtId="174" fontId="100" fillId="6" borderId="67" xfId="0" applyFont="true" applyBorder="true" applyAlignment="false" applyProtection="true">
      <alignment horizontal="general" vertical="bottom" textRotation="0" wrapText="false" indent="0" shrinkToFit="false"/>
      <protection locked="true" hidden="true"/>
    </xf>
    <xf numFmtId="172" fontId="29" fillId="9" borderId="48" xfId="0" applyFont="true" applyBorder="true" applyAlignment="true" applyProtection="true">
      <alignment horizontal="right" vertical="bottom" textRotation="0" wrapText="false" indent="0" shrinkToFit="false"/>
      <protection locked="true" hidden="true"/>
    </xf>
    <xf numFmtId="164" fontId="55" fillId="6" borderId="0" xfId="0" applyFont="true" applyBorder="true" applyAlignment="false" applyProtection="true">
      <alignment horizontal="general" vertical="bottom" textRotation="0" wrapText="false" indent="0" shrinkToFit="false"/>
      <protection locked="true" hidden="true"/>
    </xf>
    <xf numFmtId="164" fontId="0" fillId="12" borderId="67" xfId="0" applyFont="false" applyBorder="true" applyAlignment="false" applyProtection="true">
      <alignment horizontal="general" vertical="bottom" textRotation="0" wrapText="false" indent="0" shrinkToFit="false"/>
      <protection locked="true" hidden="true"/>
    </xf>
    <xf numFmtId="164" fontId="55" fillId="12" borderId="68" xfId="0" applyFont="true" applyBorder="true" applyAlignment="false" applyProtection="true">
      <alignment horizontal="general" vertical="bottom" textRotation="0" wrapText="false" indent="0" shrinkToFit="false"/>
      <protection locked="true" hidden="true"/>
    </xf>
    <xf numFmtId="172" fontId="26" fillId="12" borderId="68" xfId="0" applyFont="true" applyBorder="true" applyAlignment="true" applyProtection="true">
      <alignment horizontal="left" vertical="bottom" textRotation="0" wrapText="false" indent="0" shrinkToFit="false"/>
      <protection locked="true" hidden="true"/>
    </xf>
    <xf numFmtId="172" fontId="26" fillId="12" borderId="91" xfId="0" applyFont="true" applyBorder="true" applyAlignment="true" applyProtection="true">
      <alignment horizontal="left" vertical="bottom" textRotation="0" wrapText="false" indent="0" shrinkToFit="false"/>
      <protection locked="true" hidden="true"/>
    </xf>
    <xf numFmtId="164" fontId="0" fillId="12" borderId="92" xfId="0" applyFont="false" applyBorder="true" applyAlignment="false" applyProtection="true">
      <alignment horizontal="general" vertical="bottom" textRotation="0" wrapText="false" indent="0" shrinkToFit="false"/>
      <protection locked="true" hidden="true"/>
    </xf>
    <xf numFmtId="164" fontId="20" fillId="12" borderId="68" xfId="0" applyFont="true" applyBorder="true" applyAlignment="true" applyProtection="true">
      <alignment horizontal="left" vertical="top" textRotation="0" wrapText="false" indent="0" shrinkToFit="false"/>
      <protection locked="true" hidden="true"/>
    </xf>
    <xf numFmtId="164" fontId="26" fillId="9" borderId="61" xfId="0" applyFont="true" applyBorder="true" applyAlignment="false" applyProtection="true">
      <alignment horizontal="general" vertical="bottom" textRotation="0" wrapText="false" indent="0" shrinkToFit="false"/>
      <protection locked="true" hidden="true"/>
    </xf>
    <xf numFmtId="174" fontId="20" fillId="9" borderId="51" xfId="0" applyFont="true" applyBorder="true" applyAlignment="true" applyProtection="true">
      <alignment horizontal="center" vertical="bottom" textRotation="0" wrapText="false" indent="0" shrinkToFit="false"/>
      <protection locked="true" hidden="true"/>
    </xf>
    <xf numFmtId="172" fontId="20" fillId="9" borderId="56" xfId="0" applyFont="true" applyBorder="true" applyAlignment="true" applyProtection="true">
      <alignment horizontal="center" vertical="bottom" textRotation="0" wrapText="false" indent="0" shrinkToFit="false"/>
      <protection locked="true" hidden="true"/>
    </xf>
    <xf numFmtId="164" fontId="20" fillId="6" borderId="29" xfId="0" applyFont="true" applyBorder="true" applyAlignment="true" applyProtection="true">
      <alignment horizontal="center" vertical="bottom" textRotation="0" wrapText="false" indent="0" shrinkToFit="false"/>
      <protection locked="true" hidden="true"/>
    </xf>
    <xf numFmtId="164" fontId="61" fillId="6" borderId="29" xfId="0" applyFont="true" applyBorder="true" applyAlignment="true" applyProtection="true">
      <alignment horizontal="center" vertical="bottom" textRotation="0" wrapText="false" indent="0" shrinkToFit="false"/>
      <protection locked="true" hidden="true"/>
    </xf>
    <xf numFmtId="172" fontId="34" fillId="9" borderId="0" xfId="0" applyFont="true" applyBorder="false" applyAlignment="false" applyProtection="true">
      <alignment horizontal="general" vertical="bottom" textRotation="0" wrapText="false" indent="0" shrinkToFit="false"/>
      <protection locked="true" hidden="true"/>
    </xf>
    <xf numFmtId="165" fontId="26" fillId="9" borderId="29" xfId="0" applyFont="true" applyBorder="true" applyAlignment="true" applyProtection="true">
      <alignment horizontal="center" vertical="bottom" textRotation="0" wrapText="false" indent="0" shrinkToFit="false"/>
      <protection locked="true" hidden="true"/>
    </xf>
    <xf numFmtId="165" fontId="26" fillId="6" borderId="30" xfId="0" applyFont="true" applyBorder="true" applyAlignment="true" applyProtection="true">
      <alignment horizontal="center" vertical="bottom" textRotation="0" wrapText="false" indent="0" shrinkToFit="false"/>
      <protection locked="true" hidden="true"/>
    </xf>
    <xf numFmtId="165" fontId="26" fillId="9" borderId="0" xfId="0" applyFont="true" applyBorder="true" applyAlignment="true" applyProtection="true">
      <alignment horizontal="center" vertical="bottom" textRotation="0" wrapText="false" indent="0" shrinkToFit="false"/>
      <protection locked="true" hidden="true"/>
    </xf>
    <xf numFmtId="164" fontId="26" fillId="9" borderId="30" xfId="0" applyFont="true" applyBorder="true" applyAlignment="true" applyProtection="true">
      <alignment horizontal="center" vertical="bottom" textRotation="0" wrapText="false" indent="0" shrinkToFit="false"/>
      <protection locked="true" hidden="true"/>
    </xf>
    <xf numFmtId="164" fontId="55" fillId="9" borderId="0" xfId="0" applyFont="true" applyBorder="true" applyAlignment="true" applyProtection="true">
      <alignment horizontal="left" vertical="bottom" textRotation="0" wrapText="false" indent="0" shrinkToFit="false"/>
      <protection locked="true" hidden="true"/>
    </xf>
    <xf numFmtId="164" fontId="55" fillId="9" borderId="59" xfId="0" applyFont="true" applyBorder="true" applyAlignment="true" applyProtection="true">
      <alignment horizontal="left" vertical="bottom" textRotation="0" wrapText="false" indent="0" shrinkToFit="false"/>
      <protection locked="true" hidden="true"/>
    </xf>
    <xf numFmtId="164" fontId="55" fillId="11" borderId="73" xfId="0" applyFont="true" applyBorder="true" applyAlignment="true" applyProtection="true">
      <alignment horizontal="left" vertical="bottom" textRotation="0" wrapText="false" indent="0" shrinkToFit="false"/>
      <protection locked="true" hidden="true"/>
    </xf>
    <xf numFmtId="164" fontId="61" fillId="6" borderId="0" xfId="0" applyFont="true" applyBorder="false" applyAlignment="true" applyProtection="true">
      <alignment horizontal="left" vertical="bottom" textRotation="0" wrapText="false" indent="0" shrinkToFit="false"/>
      <protection locked="true" hidden="true"/>
    </xf>
    <xf numFmtId="164" fontId="55" fillId="9" borderId="61" xfId="0" applyFont="true" applyBorder="true" applyAlignment="true" applyProtection="true">
      <alignment horizontal="right" vertical="bottom" textRotation="0" wrapText="false" indent="0" shrinkToFit="false"/>
      <protection locked="true" hidden="true"/>
    </xf>
    <xf numFmtId="172" fontId="20" fillId="9" borderId="51" xfId="0" applyFont="true" applyBorder="true" applyAlignment="true" applyProtection="true">
      <alignment horizontal="center" vertical="bottom" textRotation="0" wrapText="false" indent="0" shrinkToFit="false"/>
      <protection locked="true" hidden="true"/>
    </xf>
    <xf numFmtId="175" fontId="100" fillId="6" borderId="0" xfId="0" applyFont="true" applyBorder="true" applyAlignment="true" applyProtection="true">
      <alignment horizontal="left" vertical="bottom" textRotation="0" wrapText="false" indent="0" shrinkToFit="false"/>
      <protection locked="true" hidden="true"/>
    </xf>
    <xf numFmtId="172" fontId="26" fillId="9" borderId="35" xfId="0" applyFont="true" applyBorder="true" applyAlignment="true" applyProtection="true">
      <alignment horizontal="center" vertical="bottom" textRotation="0" wrapText="false" indent="0" shrinkToFit="false"/>
      <protection locked="true" hidden="true"/>
    </xf>
    <xf numFmtId="175" fontId="98" fillId="9" borderId="0" xfId="0" applyFont="true" applyBorder="true" applyAlignment="true" applyProtection="true">
      <alignment horizontal="left" vertical="bottom" textRotation="0" wrapText="false" indent="0" shrinkToFit="false"/>
      <protection locked="true" hidden="true"/>
    </xf>
    <xf numFmtId="175" fontId="20" fillId="9" borderId="0" xfId="0" applyFont="true" applyBorder="true" applyAlignment="true" applyProtection="true">
      <alignment horizontal="center" vertical="bottom" textRotation="0" wrapText="false" indent="0" shrinkToFit="false"/>
      <protection locked="true" hidden="true"/>
    </xf>
    <xf numFmtId="175" fontId="26" fillId="9" borderId="0" xfId="0" applyFont="true" applyBorder="true" applyAlignment="true" applyProtection="true">
      <alignment horizontal="center" vertical="bottom" textRotation="0" wrapText="false" indent="0" shrinkToFit="false"/>
      <protection locked="true" hidden="true"/>
    </xf>
    <xf numFmtId="164" fontId="101" fillId="9" borderId="0" xfId="0" applyFont="true" applyBorder="true" applyAlignment="false" applyProtection="true">
      <alignment horizontal="general" vertical="bottom" textRotation="0" wrapText="false" indent="0" shrinkToFit="false"/>
      <protection locked="true" hidden="true"/>
    </xf>
    <xf numFmtId="164" fontId="101" fillId="9" borderId="33" xfId="0" applyFont="true" applyBorder="true" applyAlignment="false" applyProtection="true">
      <alignment horizontal="general" vertical="bottom" textRotation="0" wrapText="false" indent="0" shrinkToFit="false"/>
      <protection locked="true" hidden="true"/>
    </xf>
    <xf numFmtId="164" fontId="101" fillId="11" borderId="32" xfId="0" applyFont="true" applyBorder="true" applyAlignment="false" applyProtection="true">
      <alignment horizontal="general" vertical="bottom" textRotation="0" wrapText="false" indent="0" shrinkToFit="false"/>
      <protection locked="true" hidden="true"/>
    </xf>
    <xf numFmtId="164" fontId="61" fillId="6" borderId="0" xfId="0" applyFont="true" applyBorder="false" applyAlignment="false" applyProtection="true">
      <alignment horizontal="general" vertical="bottom" textRotation="0" wrapText="false" indent="0" shrinkToFit="false"/>
      <protection locked="true" hidden="true"/>
    </xf>
    <xf numFmtId="164" fontId="100" fillId="9" borderId="61" xfId="0" applyFont="true" applyBorder="true" applyAlignment="true" applyProtection="true">
      <alignment horizontal="center" vertical="bottom" textRotation="0" wrapText="false" indent="0" shrinkToFit="false"/>
      <protection locked="true" hidden="true"/>
    </xf>
    <xf numFmtId="175" fontId="100" fillId="9" borderId="93" xfId="0" applyFont="true" applyBorder="true" applyAlignment="true" applyProtection="true">
      <alignment horizontal="center" vertical="bottom" textRotation="0" wrapText="false" indent="0" shrinkToFit="false"/>
      <protection locked="true" hidden="true"/>
    </xf>
    <xf numFmtId="175" fontId="20" fillId="9" borderId="93" xfId="0" applyFont="true" applyBorder="true" applyAlignment="true" applyProtection="true">
      <alignment horizontal="center" vertical="bottom" textRotation="0" wrapText="false" indent="0" shrinkToFit="false"/>
      <protection locked="true" hidden="true"/>
    </xf>
    <xf numFmtId="175" fontId="20" fillId="9" borderId="30" xfId="0" applyFont="true" applyBorder="true" applyAlignment="true" applyProtection="true">
      <alignment horizontal="center" vertical="bottom" textRotation="0" wrapText="false" indent="0" shrinkToFit="false"/>
      <protection locked="true" hidden="true"/>
    </xf>
    <xf numFmtId="175" fontId="20" fillId="9" borderId="29" xfId="0" applyFont="true" applyBorder="true" applyAlignment="true" applyProtection="true">
      <alignment horizontal="center" vertical="bottom" textRotation="0" wrapText="false" indent="0" shrinkToFit="false"/>
      <protection locked="true" hidden="true"/>
    </xf>
    <xf numFmtId="175" fontId="95" fillId="9" borderId="48" xfId="0" applyFont="true" applyBorder="true" applyAlignment="true" applyProtection="true">
      <alignment horizontal="center" vertical="bottom" textRotation="0" wrapText="false" indent="0" shrinkToFit="false"/>
      <protection locked="true" hidden="true"/>
    </xf>
    <xf numFmtId="164" fontId="20" fillId="9" borderId="51" xfId="0" applyFont="true" applyBorder="true" applyAlignment="true" applyProtection="true">
      <alignment horizontal="center" vertical="bottom" textRotation="0" wrapText="false" indent="0" shrinkToFit="false"/>
      <protection locked="true" hidden="true"/>
    </xf>
    <xf numFmtId="164" fontId="20" fillId="9" borderId="35" xfId="0" applyFont="true" applyBorder="true" applyAlignment="true" applyProtection="true">
      <alignment horizontal="center" vertical="bottom" textRotation="0" wrapText="false" indent="0" shrinkToFit="false"/>
      <protection locked="true" hidden="true"/>
    </xf>
    <xf numFmtId="164" fontId="29" fillId="6" borderId="29" xfId="0" applyFont="true" applyBorder="true" applyAlignment="false" applyProtection="true">
      <alignment horizontal="general" vertical="bottom" textRotation="0" wrapText="false" indent="0" shrinkToFit="false"/>
      <protection locked="true" hidden="true"/>
    </xf>
    <xf numFmtId="164" fontId="29" fillId="6" borderId="30" xfId="0" applyFont="true" applyBorder="true" applyAlignment="false" applyProtection="true">
      <alignment horizontal="general" vertical="bottom" textRotation="0" wrapText="false" indent="0" shrinkToFit="false"/>
      <protection locked="true" hidden="true"/>
    </xf>
    <xf numFmtId="164" fontId="29" fillId="6" borderId="0" xfId="0" applyFont="true" applyBorder="true" applyAlignment="true" applyProtection="true">
      <alignment horizontal="center" vertical="bottom" textRotation="0" wrapText="false" indent="0" shrinkToFit="false"/>
      <protection locked="true" hidden="true"/>
    </xf>
    <xf numFmtId="164" fontId="29" fillId="6" borderId="30" xfId="0" applyFont="true" applyBorder="true" applyAlignment="true" applyProtection="true">
      <alignment horizontal="center" vertical="bottom" textRotation="0" wrapText="false" indent="0" shrinkToFit="false"/>
      <protection locked="true" hidden="true"/>
    </xf>
    <xf numFmtId="164" fontId="29" fillId="6" borderId="94" xfId="0" applyFont="true" applyBorder="true" applyAlignment="true" applyProtection="true">
      <alignment horizontal="center" vertical="bottom" textRotation="0" wrapText="false" indent="0" shrinkToFit="false"/>
      <protection locked="true" hidden="true"/>
    </xf>
    <xf numFmtId="164" fontId="0" fillId="9" borderId="56" xfId="0" applyFont="true" applyBorder="true" applyAlignment="true" applyProtection="true">
      <alignment horizontal="center" vertical="bottom" textRotation="0" wrapText="false" indent="0" shrinkToFit="false"/>
      <protection locked="true" hidden="true"/>
    </xf>
    <xf numFmtId="164" fontId="20" fillId="9" borderId="56" xfId="0" applyFont="true" applyBorder="true" applyAlignment="true" applyProtection="true">
      <alignment horizontal="center" vertical="bottom" textRotation="0" wrapText="false" indent="0" shrinkToFit="false"/>
      <protection locked="true" hidden="true"/>
    </xf>
    <xf numFmtId="164" fontId="20" fillId="5" borderId="95" xfId="0" applyFont="true" applyBorder="true" applyAlignment="true" applyProtection="true">
      <alignment horizontal="general" vertical="bottom" textRotation="0" wrapText="false" indent="0" shrinkToFit="false"/>
      <protection locked="false" hidden="false"/>
    </xf>
    <xf numFmtId="172" fontId="20" fillId="5" borderId="93" xfId="0" applyFont="true" applyBorder="true" applyAlignment="true" applyProtection="true">
      <alignment horizontal="general" vertical="bottom" textRotation="0" wrapText="false" indent="0" shrinkToFit="false"/>
      <protection locked="false" hidden="false"/>
    </xf>
    <xf numFmtId="172" fontId="20" fillId="5" borderId="80" xfId="0" applyFont="true" applyBorder="true" applyAlignment="true" applyProtection="true">
      <alignment horizontal="general" vertical="bottom" textRotation="0" wrapText="false" indent="0" shrinkToFit="false"/>
      <protection locked="false" hidden="false"/>
    </xf>
    <xf numFmtId="174" fontId="20" fillId="6" borderId="80" xfId="0" applyFont="true" applyBorder="true" applyAlignment="true" applyProtection="true">
      <alignment horizontal="general" vertical="bottom" textRotation="0" wrapText="false" indent="0" shrinkToFit="false"/>
      <protection locked="true" hidden="true"/>
    </xf>
    <xf numFmtId="174" fontId="20" fillId="9" borderId="96" xfId="0" applyFont="true" applyBorder="true" applyAlignment="true" applyProtection="true">
      <alignment horizontal="general" vertical="bottom" textRotation="0" wrapText="false" indent="0" shrinkToFit="false"/>
      <protection locked="true" hidden="true"/>
    </xf>
    <xf numFmtId="174" fontId="34" fillId="10" borderId="56" xfId="0" applyFont="true" applyBorder="true" applyAlignment="true" applyProtection="true">
      <alignment horizontal="general" vertical="bottom" textRotation="0" wrapText="false" indent="0" shrinkToFit="false"/>
      <protection locked="true" hidden="true"/>
    </xf>
    <xf numFmtId="165" fontId="35" fillId="6" borderId="56" xfId="0" applyFont="true" applyBorder="true" applyAlignment="true" applyProtection="true">
      <alignment horizontal="center" vertical="bottom" textRotation="0" wrapText="false" indent="0" shrinkToFit="false"/>
      <protection locked="true" hidden="true"/>
    </xf>
    <xf numFmtId="165" fontId="29" fillId="9" borderId="56" xfId="0" applyFont="true" applyBorder="true" applyAlignment="true" applyProtection="true">
      <alignment horizontal="center" vertical="bottom" textRotation="0" wrapText="false" indent="0" shrinkToFit="false"/>
      <protection locked="true" hidden="true"/>
    </xf>
    <xf numFmtId="174" fontId="0" fillId="10" borderId="37" xfId="0" applyFont="false" applyBorder="true" applyAlignment="true" applyProtection="true">
      <alignment horizontal="general" vertical="bottom" textRotation="0" wrapText="false" indent="0" shrinkToFit="false"/>
      <protection locked="true" hidden="true"/>
    </xf>
    <xf numFmtId="164" fontId="20" fillId="10" borderId="97" xfId="0" applyFont="true" applyBorder="true" applyAlignment="true" applyProtection="true">
      <alignment horizontal="left" vertical="bottom" textRotation="0" wrapText="false" indent="0" shrinkToFit="false"/>
      <protection locked="true" hidden="true"/>
    </xf>
    <xf numFmtId="164" fontId="100" fillId="10" borderId="39" xfId="0" applyFont="true" applyBorder="true" applyAlignment="true" applyProtection="true">
      <alignment horizontal="right" vertical="bottom" textRotation="0" wrapText="false" indent="0" shrinkToFit="false"/>
      <protection locked="true" hidden="true"/>
    </xf>
    <xf numFmtId="174" fontId="100" fillId="10" borderId="39" xfId="0" applyFont="true" applyBorder="true" applyAlignment="true" applyProtection="true">
      <alignment horizontal="right" vertical="bottom" textRotation="0" wrapText="false" indent="0" shrinkToFit="false"/>
      <protection locked="true" hidden="true"/>
    </xf>
    <xf numFmtId="174" fontId="0" fillId="6" borderId="73" xfId="0" applyFont="false" applyBorder="true" applyAlignment="false" applyProtection="true">
      <alignment horizontal="general" vertical="bottom" textRotation="0" wrapText="false" indent="0" shrinkToFit="false"/>
      <protection locked="true" hidden="true"/>
    </xf>
    <xf numFmtId="174" fontId="0" fillId="6" borderId="0" xfId="0" applyFont="false" applyBorder="true" applyAlignment="false" applyProtection="true">
      <alignment horizontal="general" vertical="bottom" textRotation="0" wrapText="false" indent="0" shrinkToFit="false"/>
      <protection locked="true" hidden="true"/>
    </xf>
    <xf numFmtId="174" fontId="100" fillId="6" borderId="0" xfId="0" applyFont="true" applyBorder="false" applyAlignment="false" applyProtection="true">
      <alignment horizontal="general" vertical="bottom" textRotation="0" wrapText="false" indent="0" shrinkToFit="false"/>
      <protection locked="true" hidden="true"/>
    </xf>
    <xf numFmtId="164" fontId="101" fillId="0" borderId="0" xfId="0" applyFont="true" applyBorder="false" applyAlignment="false" applyProtection="true">
      <alignment horizontal="general" vertical="bottom" textRotation="0" wrapText="false" indent="0" shrinkToFit="false"/>
      <protection locked="true" hidden="true"/>
    </xf>
    <xf numFmtId="174" fontId="0" fillId="6" borderId="0" xfId="0" applyFont="false" applyBorder="true" applyAlignment="false" applyProtection="true">
      <alignment horizontal="general" vertical="bottom" textRotation="0" wrapText="false" indent="0" shrinkToFit="false"/>
      <protection locked="true" hidden="true"/>
    </xf>
    <xf numFmtId="164" fontId="0" fillId="5" borderId="56" xfId="0" applyFont="false" applyBorder="true" applyAlignment="true" applyProtection="true">
      <alignment horizontal="center" vertical="bottom" textRotation="0" wrapText="false" indent="0" shrinkToFit="false"/>
      <protection locked="false" hidden="false"/>
    </xf>
    <xf numFmtId="164" fontId="55" fillId="5" borderId="56" xfId="0" applyFont="true" applyBorder="true" applyAlignment="false" applyProtection="true">
      <alignment horizontal="general" vertical="bottom" textRotation="0" wrapText="false" indent="0" shrinkToFit="false"/>
      <protection locked="false" hidden="false"/>
    </xf>
    <xf numFmtId="164" fontId="20" fillId="5" borderId="82" xfId="0" applyFont="true" applyBorder="true" applyAlignment="true" applyProtection="true">
      <alignment horizontal="general" vertical="bottom" textRotation="0" wrapText="false" indent="0" shrinkToFit="false"/>
      <protection locked="false" hidden="false"/>
    </xf>
    <xf numFmtId="172" fontId="20" fillId="5" borderId="39" xfId="0" applyFont="true" applyBorder="true" applyAlignment="true" applyProtection="true">
      <alignment horizontal="general" vertical="bottom" textRotation="0" wrapText="false" indent="0" shrinkToFit="false"/>
      <protection locked="false" hidden="false"/>
    </xf>
    <xf numFmtId="172" fontId="20" fillId="5" borderId="38" xfId="0" applyFont="true" applyBorder="true" applyAlignment="true" applyProtection="true">
      <alignment horizontal="general" vertical="bottom" textRotation="0" wrapText="false" indent="0" shrinkToFit="false"/>
      <protection locked="false" hidden="false"/>
    </xf>
    <xf numFmtId="174" fontId="20" fillId="6" borderId="38" xfId="0" applyFont="true" applyBorder="true" applyAlignment="true" applyProtection="true">
      <alignment horizontal="general" vertical="bottom" textRotation="0" wrapText="false" indent="0" shrinkToFit="false"/>
      <protection locked="true" hidden="true"/>
    </xf>
    <xf numFmtId="174" fontId="20" fillId="9" borderId="84" xfId="0" applyFont="true" applyBorder="true" applyAlignment="true" applyProtection="true">
      <alignment horizontal="general" vertical="bottom" textRotation="0" wrapText="false" indent="0" shrinkToFit="false"/>
      <protection locked="true" hidden="true"/>
    </xf>
    <xf numFmtId="164" fontId="20" fillId="10" borderId="37" xfId="0" applyFont="true" applyBorder="true" applyAlignment="true" applyProtection="true">
      <alignment horizontal="left" vertical="bottom" textRotation="0" wrapText="false" indent="0" shrinkToFit="false"/>
      <protection locked="true" hidden="true"/>
    </xf>
    <xf numFmtId="174" fontId="0" fillId="6" borderId="74" xfId="0" applyFont="false" applyBorder="true" applyAlignment="false" applyProtection="true">
      <alignment horizontal="general" vertical="bottom" textRotation="0" wrapText="false" indent="0" shrinkToFit="false"/>
      <protection locked="true" hidden="true"/>
    </xf>
    <xf numFmtId="165" fontId="101" fillId="0" borderId="0" xfId="0" applyFont="true" applyBorder="false" applyAlignment="false" applyProtection="true">
      <alignment horizontal="general" vertical="bottom" textRotation="0" wrapText="false" indent="0" shrinkToFit="false"/>
      <protection locked="true" hidden="true"/>
    </xf>
    <xf numFmtId="174" fontId="20" fillId="9" borderId="36" xfId="0" applyFont="true" applyBorder="true" applyAlignment="true" applyProtection="true">
      <alignment horizontal="general" vertical="bottom" textRotation="0" wrapText="false" indent="0" shrinkToFit="false"/>
      <protection locked="true" hidden="true"/>
    </xf>
    <xf numFmtId="164" fontId="89" fillId="0" borderId="0" xfId="0" applyFont="true" applyBorder="true" applyAlignment="true" applyProtection="true">
      <alignment horizontal="center" vertical="center" textRotation="0" wrapText="false" indent="0" shrinkToFit="false"/>
      <protection locked="true" hidden="true"/>
    </xf>
    <xf numFmtId="164" fontId="0" fillId="10" borderId="37" xfId="0" applyFont="false" applyBorder="true" applyAlignment="true" applyProtection="false">
      <alignment horizontal="general" vertical="bottom" textRotation="0" wrapText="false" indent="0" shrinkToFit="false"/>
      <protection locked="true" hidden="false"/>
    </xf>
    <xf numFmtId="174" fontId="100" fillId="10" borderId="39" xfId="0" applyFont="true" applyBorder="true" applyAlignment="true" applyProtection="false">
      <alignment horizontal="right" vertical="bottom" textRotation="0" wrapText="false" indent="0" shrinkToFit="false"/>
      <protection locked="true" hidden="false"/>
    </xf>
    <xf numFmtId="174" fontId="34" fillId="10" borderId="84" xfId="0" applyFont="true" applyBorder="true" applyAlignment="true" applyProtection="true">
      <alignment horizontal="general" vertical="bottom" textRotation="0" wrapText="false" indent="0" shrinkToFit="false"/>
      <protection locked="true" hidden="true"/>
    </xf>
    <xf numFmtId="165" fontId="35" fillId="6" borderId="85" xfId="0" applyFont="true" applyBorder="true" applyAlignment="true" applyProtection="true">
      <alignment horizontal="center" vertical="bottom" textRotation="0" wrapText="false" indent="0" shrinkToFit="false"/>
      <protection locked="true" hidden="true"/>
    </xf>
    <xf numFmtId="174" fontId="34" fillId="10" borderId="96" xfId="0" applyFont="true" applyBorder="true" applyAlignment="true" applyProtection="true">
      <alignment horizontal="general" vertical="bottom" textRotation="0" wrapText="false" indent="0" shrinkToFit="false"/>
      <protection locked="true" hidden="true"/>
    </xf>
    <xf numFmtId="165" fontId="35" fillId="6" borderId="97" xfId="0" applyFont="true" applyBorder="true" applyAlignment="true" applyProtection="true">
      <alignment horizontal="center" vertical="bottom" textRotation="0" wrapText="false" indent="0" shrinkToFit="false"/>
      <protection locked="true" hidden="true"/>
    </xf>
    <xf numFmtId="165" fontId="0" fillId="0" borderId="0" xfId="0" applyFont="false" applyBorder="false" applyAlignment="false" applyProtection="true">
      <alignment horizontal="general" vertical="bottom" textRotation="0" wrapText="false" indent="0" shrinkToFit="false"/>
      <protection locked="true" hidden="true"/>
    </xf>
    <xf numFmtId="164" fontId="20" fillId="5" borderId="89" xfId="0" applyFont="true" applyBorder="true" applyAlignment="true" applyProtection="true">
      <alignment horizontal="general" vertical="bottom" textRotation="0" wrapText="false" indent="0" shrinkToFit="false"/>
      <protection locked="false" hidden="false"/>
    </xf>
    <xf numFmtId="172" fontId="20" fillId="5" borderId="43" xfId="0" applyFont="true" applyBorder="true" applyAlignment="true" applyProtection="true">
      <alignment horizontal="general" vertical="bottom" textRotation="0" wrapText="false" indent="0" shrinkToFit="false"/>
      <protection locked="false" hidden="false"/>
    </xf>
    <xf numFmtId="172" fontId="20" fillId="5" borderId="42" xfId="0" applyFont="true" applyBorder="true" applyAlignment="true" applyProtection="true">
      <alignment horizontal="general" vertical="bottom" textRotation="0" wrapText="false" indent="0" shrinkToFit="false"/>
      <protection locked="false" hidden="false"/>
    </xf>
    <xf numFmtId="174" fontId="20" fillId="6" borderId="56" xfId="0" applyFont="true" applyBorder="true" applyAlignment="true" applyProtection="true">
      <alignment horizontal="general" vertical="bottom" textRotation="0" wrapText="false" indent="0" shrinkToFit="false"/>
      <protection locked="true" hidden="true"/>
    </xf>
    <xf numFmtId="174" fontId="20" fillId="6" borderId="42" xfId="0" applyFont="true" applyBorder="true" applyAlignment="true" applyProtection="true">
      <alignment horizontal="general" vertical="bottom" textRotation="0" wrapText="false" indent="0" shrinkToFit="false"/>
      <protection locked="true" hidden="true"/>
    </xf>
    <xf numFmtId="174" fontId="20" fillId="9" borderId="40" xfId="0" applyFont="true" applyBorder="true" applyAlignment="true" applyProtection="true">
      <alignment horizontal="general" vertical="bottom" textRotation="0" wrapText="false" indent="0" shrinkToFit="false"/>
      <protection locked="true" hidden="true"/>
    </xf>
    <xf numFmtId="174" fontId="34" fillId="10" borderId="47" xfId="0" applyFont="true" applyBorder="true" applyAlignment="true" applyProtection="true">
      <alignment horizontal="general" vertical="bottom" textRotation="0" wrapText="false" indent="0" shrinkToFit="false"/>
      <protection locked="true" hidden="true"/>
    </xf>
    <xf numFmtId="165" fontId="35" fillId="6" borderId="48" xfId="0" applyFont="true" applyBorder="true" applyAlignment="true" applyProtection="true">
      <alignment horizontal="center" vertical="bottom" textRotation="0" wrapText="false" indent="0" shrinkToFit="false"/>
      <protection locked="true" hidden="true"/>
    </xf>
    <xf numFmtId="174" fontId="0" fillId="10" borderId="41" xfId="0" applyFont="false" applyBorder="true" applyAlignment="true" applyProtection="true">
      <alignment horizontal="general" vertical="bottom" textRotation="0" wrapText="false" indent="0" shrinkToFit="false"/>
      <protection locked="true" hidden="true"/>
    </xf>
    <xf numFmtId="164" fontId="0" fillId="10" borderId="41" xfId="0" applyFont="false" applyBorder="true" applyAlignment="true" applyProtection="false">
      <alignment horizontal="general" vertical="bottom" textRotation="0" wrapText="false" indent="0" shrinkToFit="false"/>
      <protection locked="true" hidden="false"/>
    </xf>
    <xf numFmtId="164" fontId="100" fillId="10" borderId="43" xfId="0" applyFont="true" applyBorder="true" applyAlignment="true" applyProtection="true">
      <alignment horizontal="right" vertical="bottom" textRotation="0" wrapText="false" indent="0" shrinkToFit="false"/>
      <protection locked="true" hidden="true"/>
    </xf>
    <xf numFmtId="174" fontId="100" fillId="10" borderId="43" xfId="0" applyFont="true" applyBorder="true" applyAlignment="true" applyProtection="false">
      <alignment horizontal="right" vertical="bottom" textRotation="0" wrapText="false" indent="0" shrinkToFit="false"/>
      <protection locked="true" hidden="false"/>
    </xf>
    <xf numFmtId="164" fontId="101" fillId="0" borderId="0" xfId="0" applyFont="true" applyBorder="true" applyAlignment="true" applyProtection="true">
      <alignment horizontal="left" vertical="bottom" textRotation="0" wrapText="false" indent="0" shrinkToFit="false"/>
      <protection locked="true" hidden="true"/>
    </xf>
    <xf numFmtId="164" fontId="20" fillId="0" borderId="0" xfId="0" applyFont="true" applyBorder="true" applyAlignment="true" applyProtection="true">
      <alignment horizontal="left" vertical="bottom" textRotation="0" wrapText="false" indent="0" shrinkToFit="false"/>
      <protection locked="true" hidden="true"/>
    </xf>
    <xf numFmtId="164" fontId="55" fillId="6" borderId="73" xfId="0" applyFont="true" applyBorder="true" applyAlignment="false" applyProtection="true">
      <alignment horizontal="general" vertical="bottom" textRotation="0" wrapText="false" indent="0" shrinkToFit="false"/>
      <protection locked="true" hidden="true"/>
    </xf>
    <xf numFmtId="164" fontId="0" fillId="6" borderId="30" xfId="0" applyFont="false" applyBorder="true" applyAlignment="false" applyProtection="true">
      <alignment horizontal="general" vertical="bottom" textRotation="0" wrapText="false" indent="0" shrinkToFit="false"/>
      <protection locked="true" hidden="true"/>
    </xf>
    <xf numFmtId="172" fontId="27" fillId="0" borderId="0" xfId="0" applyFont="true" applyBorder="true" applyAlignment="true" applyProtection="true">
      <alignment horizontal="center" vertical="top" textRotation="0" wrapText="false" indent="0" shrinkToFit="false"/>
      <protection locked="true" hidden="true"/>
    </xf>
    <xf numFmtId="164" fontId="0" fillId="0" borderId="0" xfId="0" applyFont="false" applyBorder="true" applyAlignment="false" applyProtection="true">
      <alignment horizontal="general" vertical="bottom" textRotation="0" wrapText="false" indent="0" shrinkToFit="false"/>
      <protection locked="true" hidden="true"/>
    </xf>
    <xf numFmtId="174" fontId="0" fillId="6" borderId="32" xfId="0" applyFont="false" applyBorder="true" applyAlignment="false" applyProtection="true">
      <alignment horizontal="general" vertical="bottom" textRotation="0" wrapText="false" indent="0" shrinkToFit="false"/>
      <protection locked="true" hidden="true"/>
    </xf>
    <xf numFmtId="174" fontId="0" fillId="6" borderId="33" xfId="0" applyFont="false" applyBorder="true" applyAlignment="false" applyProtection="true">
      <alignment horizontal="general" vertical="bottom" textRotation="0" wrapText="false" indent="0" shrinkToFit="false"/>
      <protection locked="true" hidden="true"/>
    </xf>
    <xf numFmtId="173" fontId="0" fillId="6" borderId="33" xfId="0" applyFont="false" applyBorder="true" applyAlignment="false" applyProtection="true">
      <alignment horizontal="general" vertical="bottom" textRotation="0" wrapText="false" indent="0" shrinkToFit="false"/>
      <protection locked="true" hidden="true"/>
    </xf>
    <xf numFmtId="172" fontId="0" fillId="6" borderId="33" xfId="0" applyFont="false" applyBorder="true" applyAlignment="false" applyProtection="true">
      <alignment horizontal="general" vertical="bottom" textRotation="0" wrapText="false" indent="0" shrinkToFit="false"/>
      <protection locked="true" hidden="true"/>
    </xf>
    <xf numFmtId="165" fontId="0" fillId="6" borderId="33" xfId="0" applyFont="false" applyBorder="true" applyAlignment="false" applyProtection="true">
      <alignment horizontal="general" vertical="bottom" textRotation="0" wrapText="false" indent="0" shrinkToFit="false"/>
      <protection locked="true" hidden="true"/>
    </xf>
    <xf numFmtId="172" fontId="0" fillId="6" borderId="0" xfId="0" applyFont="false" applyBorder="false" applyAlignment="false" applyProtection="true">
      <alignment horizontal="general" vertical="bottom" textRotation="0" wrapText="false" indent="0" shrinkToFit="false"/>
      <protection locked="true" hidden="true"/>
    </xf>
    <xf numFmtId="165" fontId="0" fillId="6" borderId="35" xfId="0" applyFont="false" applyBorder="true" applyAlignment="false" applyProtection="true">
      <alignment horizontal="general" vertical="bottom" textRotation="0" wrapText="false" indent="0" shrinkToFit="false"/>
      <protection locked="true" hidden="true"/>
    </xf>
    <xf numFmtId="165" fontId="0" fillId="6" borderId="0" xfId="0" applyFont="false" applyBorder="false" applyAlignment="false" applyProtection="true">
      <alignment horizontal="general" vertical="bottom" textRotation="0" wrapText="false" indent="0" shrinkToFit="false"/>
      <protection locked="true" hidden="true"/>
    </xf>
    <xf numFmtId="165" fontId="0" fillId="0" borderId="0" xfId="0" applyFont="false" applyBorder="false" applyAlignment="false" applyProtection="true">
      <alignment horizontal="general" vertical="bottom" textRotation="0" wrapText="false" indent="0" shrinkToFit="false"/>
      <protection locked="true" hidden="true"/>
    </xf>
    <xf numFmtId="164" fontId="26" fillId="6" borderId="0" xfId="0" applyFont="true" applyBorder="false" applyAlignment="false" applyProtection="true">
      <alignment horizontal="general" vertical="bottom" textRotation="0" wrapText="false" indent="0" shrinkToFit="false"/>
      <protection locked="true" hidden="true"/>
    </xf>
    <xf numFmtId="172" fontId="26" fillId="6" borderId="33" xfId="0" applyFont="true" applyBorder="true" applyAlignment="false" applyProtection="true">
      <alignment horizontal="general" vertical="bottom" textRotation="0" wrapText="false" indent="0" shrinkToFit="false"/>
      <protection locked="true" hidden="true"/>
    </xf>
    <xf numFmtId="172" fontId="27" fillId="12" borderId="65" xfId="0" applyFont="true" applyBorder="true" applyAlignment="true" applyProtection="true">
      <alignment horizontal="right" vertical="top" textRotation="0" wrapText="false" indent="0" shrinkToFit="false"/>
      <protection locked="true" hidden="true"/>
    </xf>
    <xf numFmtId="172" fontId="27" fillId="12" borderId="66" xfId="0" applyFont="true" applyBorder="true" applyAlignment="true" applyProtection="true">
      <alignment horizontal="left" vertical="top" textRotation="0" wrapText="false" indent="0" shrinkToFit="false"/>
      <protection locked="true" hidden="true"/>
    </xf>
    <xf numFmtId="172" fontId="55" fillId="12" borderId="58" xfId="0" applyFont="true" applyBorder="true" applyAlignment="true" applyProtection="true">
      <alignment horizontal="left" vertical="top" textRotation="0" wrapText="false" indent="0" shrinkToFit="false"/>
      <protection locked="true" hidden="true"/>
    </xf>
    <xf numFmtId="172" fontId="20" fillId="12" borderId="58" xfId="0" applyFont="true" applyBorder="true" applyAlignment="true" applyProtection="true">
      <alignment horizontal="center" vertical="top" textRotation="0" wrapText="false" indent="0" shrinkToFit="false"/>
      <protection locked="true" hidden="true"/>
    </xf>
    <xf numFmtId="164" fontId="102" fillId="12" borderId="69" xfId="0" applyFont="true" applyBorder="true" applyAlignment="true" applyProtection="true">
      <alignment horizontal="left" vertical="bottom" textRotation="0" wrapText="false" indent="0" shrinkToFit="false"/>
      <protection locked="true" hidden="true"/>
    </xf>
    <xf numFmtId="164" fontId="26" fillId="12" borderId="70" xfId="0" applyFont="true" applyBorder="true" applyAlignment="true" applyProtection="true">
      <alignment horizontal="right" vertical="top" textRotation="0" wrapText="false" indent="0" shrinkToFit="false"/>
      <protection locked="true" hidden="true"/>
    </xf>
    <xf numFmtId="164" fontId="103" fillId="12" borderId="71" xfId="0" applyFont="true" applyBorder="true" applyAlignment="true" applyProtection="true">
      <alignment horizontal="center" vertical="top" textRotation="0" wrapText="false" indent="0" shrinkToFit="false"/>
      <protection locked="true" hidden="true"/>
    </xf>
    <xf numFmtId="164" fontId="20" fillId="0" borderId="0" xfId="0" applyFont="true" applyBorder="false" applyAlignment="false" applyProtection="false">
      <alignment horizontal="general" vertical="bottom" textRotation="0" wrapText="false" indent="0" shrinkToFit="false"/>
      <protection locked="true" hidden="false"/>
    </xf>
    <xf numFmtId="164" fontId="20" fillId="0" borderId="0" xfId="0" applyFont="true" applyBorder="false" applyAlignment="true" applyProtection="false">
      <alignment horizontal="right" vertical="bottom" textRotation="0" wrapText="false" indent="0" shrinkToFit="false"/>
      <protection locked="true" hidden="false"/>
    </xf>
    <xf numFmtId="164" fontId="21" fillId="2" borderId="0" xfId="0" applyFont="true" applyBorder="false" applyAlignment="true" applyProtection="false">
      <alignment horizontal="left" vertical="bottom" textRotation="0" wrapText="false" indent="0" shrinkToFit="false"/>
      <protection locked="true" hidden="false"/>
    </xf>
    <xf numFmtId="164" fontId="21" fillId="2" borderId="0" xfId="0" applyFont="true" applyBorder="false" applyAlignment="true" applyProtection="false">
      <alignment horizontal="center" vertical="bottom" textRotation="0" wrapText="false" indent="0" shrinkToFit="false"/>
      <protection locked="true" hidden="false"/>
    </xf>
    <xf numFmtId="164" fontId="23" fillId="2" borderId="0" xfId="0" applyFont="true" applyBorder="false" applyAlignment="true" applyProtection="false">
      <alignment horizontal="left" vertical="bottom" textRotation="0" wrapText="false" indent="0" shrinkToFit="false"/>
      <protection locked="true" hidden="false"/>
    </xf>
    <xf numFmtId="164" fontId="23" fillId="2" borderId="0" xfId="0" applyFont="true" applyBorder="false" applyAlignment="true" applyProtection="false">
      <alignment horizontal="right" vertical="bottom" textRotation="0" wrapText="false" indent="0" shrinkToFit="false"/>
      <protection locked="true" hidden="false"/>
    </xf>
    <xf numFmtId="164" fontId="21" fillId="2" borderId="0" xfId="0" applyFont="true" applyBorder="false" applyAlignment="true" applyProtection="false">
      <alignment horizontal="right" vertical="bottom" textRotation="0" wrapText="false" indent="0" shrinkToFit="false"/>
      <protection locked="true" hidden="false"/>
    </xf>
    <xf numFmtId="164" fontId="108" fillId="2" borderId="0" xfId="0" applyFont="true" applyBorder="false" applyAlignment="true" applyProtection="true">
      <alignment horizontal="right" vertical="bottom" textRotation="0" wrapText="false" indent="0" shrinkToFit="false"/>
      <protection locked="false" hidden="false"/>
    </xf>
    <xf numFmtId="164" fontId="30" fillId="9" borderId="19" xfId="0" applyFont="true" applyBorder="true" applyAlignment="true" applyProtection="false">
      <alignment horizontal="center" vertical="bottom" textRotation="0" wrapText="false" indent="0" shrinkToFit="false"/>
      <protection locked="true" hidden="false"/>
    </xf>
    <xf numFmtId="164" fontId="109" fillId="9" borderId="98" xfId="0" applyFont="true" applyBorder="true" applyAlignment="true" applyProtection="false">
      <alignment horizontal="center" vertical="bottom" textRotation="0" wrapText="false" indent="0" shrinkToFit="false"/>
      <protection locked="true" hidden="false"/>
    </xf>
    <xf numFmtId="164" fontId="20" fillId="0" borderId="9" xfId="0" applyFont="true" applyBorder="true" applyAlignment="true" applyProtection="false">
      <alignment horizontal="center" vertical="bottom" textRotation="0" wrapText="false" indent="0" shrinkToFit="false"/>
      <protection locked="true" hidden="false"/>
    </xf>
    <xf numFmtId="164" fontId="20" fillId="9" borderId="99" xfId="0" applyFont="true" applyBorder="true" applyAlignment="true" applyProtection="false">
      <alignment horizontal="center" vertical="bottom" textRotation="0" wrapText="false" indent="0" shrinkToFit="false"/>
      <protection locked="true" hidden="false"/>
    </xf>
    <xf numFmtId="164" fontId="20" fillId="0" borderId="0" xfId="0" applyFont="true" applyBorder="true" applyAlignment="true" applyProtection="false">
      <alignment horizontal="center" vertical="bottom" textRotation="0" wrapText="false" indent="0" shrinkToFit="false"/>
      <protection locked="true" hidden="false"/>
    </xf>
    <xf numFmtId="164" fontId="30" fillId="9" borderId="20" xfId="0" applyFont="true" applyBorder="true" applyAlignment="true" applyProtection="false">
      <alignment horizontal="center" vertical="bottom" textRotation="0" wrapText="false" indent="0" shrinkToFit="false"/>
      <protection locked="true" hidden="false"/>
    </xf>
    <xf numFmtId="164" fontId="25" fillId="9" borderId="20" xfId="0" applyFont="true" applyBorder="true" applyAlignment="true" applyProtection="false">
      <alignment horizontal="center" vertical="bottom" textRotation="0" wrapText="false" indent="0" shrinkToFit="false"/>
      <protection locked="true" hidden="false"/>
    </xf>
    <xf numFmtId="164" fontId="26" fillId="0" borderId="9" xfId="0" applyFont="true" applyBorder="true" applyAlignment="true" applyProtection="false">
      <alignment horizontal="center" vertical="bottom" textRotation="0" wrapText="false" indent="0" shrinkToFit="false"/>
      <protection locked="true" hidden="false"/>
    </xf>
    <xf numFmtId="164" fontId="26" fillId="0" borderId="0" xfId="0" applyFont="true" applyBorder="true" applyAlignment="true" applyProtection="false">
      <alignment horizontal="center" vertical="bottom" textRotation="0" wrapText="false" indent="0" shrinkToFit="false"/>
      <protection locked="true" hidden="false"/>
    </xf>
    <xf numFmtId="164" fontId="30" fillId="9" borderId="100" xfId="0" applyFont="true" applyBorder="true" applyAlignment="true" applyProtection="false">
      <alignment horizontal="left" vertical="bottom" textRotation="0" wrapText="false" indent="0" shrinkToFit="false"/>
      <protection locked="true" hidden="false"/>
    </xf>
    <xf numFmtId="164" fontId="25" fillId="9" borderId="100" xfId="0" applyFont="true" applyBorder="true" applyAlignment="true" applyProtection="false">
      <alignment horizontal="center" vertical="bottom" textRotation="0" wrapText="false" indent="0" shrinkToFit="false"/>
      <protection locked="true" hidden="false"/>
    </xf>
    <xf numFmtId="164" fontId="32" fillId="9" borderId="56" xfId="0" applyFont="true" applyBorder="true" applyAlignment="true" applyProtection="false">
      <alignment horizontal="left" vertical="bottom" textRotation="0" wrapText="false" indent="0" shrinkToFit="false"/>
      <protection locked="true" hidden="false"/>
    </xf>
    <xf numFmtId="164" fontId="40" fillId="9" borderId="56" xfId="0" applyFont="true" applyBorder="true" applyAlignment="true" applyProtection="false">
      <alignment horizontal="right" vertical="bottom" textRotation="0" wrapText="false" indent="0" shrinkToFit="false"/>
      <protection locked="true" hidden="false"/>
    </xf>
    <xf numFmtId="164" fontId="42" fillId="9" borderId="56" xfId="0" applyFont="true" applyBorder="true" applyAlignment="true" applyProtection="false">
      <alignment horizontal="left" vertical="bottom" textRotation="0" wrapText="false" indent="0" shrinkToFit="false"/>
      <protection locked="true" hidden="false"/>
    </xf>
    <xf numFmtId="164" fontId="43" fillId="0" borderId="9" xfId="0" applyFont="true" applyBorder="true" applyAlignment="false" applyProtection="false">
      <alignment horizontal="general" vertical="bottom" textRotation="0" wrapText="false" indent="0" shrinkToFit="false"/>
      <protection locked="true" hidden="false"/>
    </xf>
    <xf numFmtId="164" fontId="43" fillId="0" borderId="0" xfId="0" applyFont="true" applyBorder="true" applyAlignment="false" applyProtection="false">
      <alignment horizontal="general" vertical="bottom" textRotation="0" wrapText="false" indent="0" shrinkToFit="false"/>
      <protection locked="true" hidden="false"/>
    </xf>
    <xf numFmtId="164" fontId="0" fillId="15" borderId="29" xfId="0" applyFont="true" applyBorder="true" applyAlignment="false" applyProtection="false">
      <alignment horizontal="general" vertical="bottom" textRotation="0" wrapText="false" indent="0" shrinkToFit="false"/>
      <protection locked="true" hidden="false"/>
    </xf>
    <xf numFmtId="164" fontId="0" fillId="15" borderId="94" xfId="0" applyFont="false" applyBorder="true" applyAlignment="false" applyProtection="false">
      <alignment horizontal="general" vertical="bottom" textRotation="0" wrapText="false" indent="0" shrinkToFit="false"/>
      <protection locked="true" hidden="false"/>
    </xf>
    <xf numFmtId="164" fontId="0" fillId="15" borderId="30" xfId="0" applyFont="true" applyBorder="true" applyAlignment="false" applyProtection="false">
      <alignment horizontal="general" vertical="bottom" textRotation="0" wrapText="false" indent="0" shrinkToFit="false"/>
      <protection locked="true" hidden="false"/>
    </xf>
    <xf numFmtId="164" fontId="0" fillId="9" borderId="29" xfId="0" applyFont="true" applyBorder="true" applyAlignment="false" applyProtection="false">
      <alignment horizontal="general" vertical="bottom" textRotation="0" wrapText="false" indent="0" shrinkToFit="false"/>
      <protection locked="true" hidden="false"/>
    </xf>
    <xf numFmtId="164" fontId="0" fillId="9" borderId="30" xfId="0" applyFont="false" applyBorder="true" applyAlignment="false" applyProtection="false">
      <alignment horizontal="general" vertical="bottom" textRotation="0" wrapText="false" indent="0" shrinkToFit="false"/>
      <protection locked="true" hidden="false"/>
    </xf>
    <xf numFmtId="164" fontId="0" fillId="9" borderId="94" xfId="0" applyFont="false" applyBorder="true" applyAlignment="false" applyProtection="false">
      <alignment horizontal="general" vertical="bottom" textRotation="0" wrapText="false" indent="0" shrinkToFit="false"/>
      <protection locked="true" hidden="false"/>
    </xf>
    <xf numFmtId="164" fontId="0" fillId="9" borderId="73" xfId="0" applyFont="true" applyBorder="true" applyAlignment="false" applyProtection="false">
      <alignment horizontal="general" vertical="bottom" textRotation="0" wrapText="false" indent="0" shrinkToFit="false"/>
      <protection locked="true" hidden="false"/>
    </xf>
    <xf numFmtId="164" fontId="0" fillId="9" borderId="0" xfId="0" applyFont="false" applyBorder="true" applyAlignment="false" applyProtection="false">
      <alignment horizontal="general" vertical="bottom" textRotation="0" wrapText="false" indent="0" shrinkToFit="false"/>
      <protection locked="true" hidden="false"/>
    </xf>
    <xf numFmtId="164" fontId="0" fillId="9" borderId="74" xfId="0" applyFont="false" applyBorder="true" applyAlignment="false" applyProtection="false">
      <alignment horizontal="general" vertical="bottom" textRotation="0" wrapText="false" indent="0" shrinkToFit="false"/>
      <protection locked="true" hidden="false"/>
    </xf>
    <xf numFmtId="164" fontId="0" fillId="9" borderId="32" xfId="0" applyFont="true" applyBorder="true" applyAlignment="false" applyProtection="false">
      <alignment horizontal="general" vertical="bottom" textRotation="0" wrapText="false" indent="0" shrinkToFit="false"/>
      <protection locked="true" hidden="false"/>
    </xf>
    <xf numFmtId="164" fontId="0" fillId="9" borderId="33" xfId="0" applyFont="false" applyBorder="true" applyAlignment="false" applyProtection="false">
      <alignment horizontal="general" vertical="bottom" textRotation="0" wrapText="false" indent="0" shrinkToFit="false"/>
      <protection locked="true" hidden="false"/>
    </xf>
    <xf numFmtId="164" fontId="0" fillId="9" borderId="35" xfId="0" applyFont="false" applyBorder="true" applyAlignment="false" applyProtection="false">
      <alignment horizontal="general" vertical="bottom" textRotation="0" wrapText="false" indent="0" shrinkToFit="false"/>
      <protection locked="true" hidden="false"/>
    </xf>
    <xf numFmtId="164" fontId="0" fillId="15" borderId="56" xfId="0" applyFont="true" applyBorder="true" applyAlignment="false" applyProtection="false">
      <alignment horizontal="general" vertical="bottom" textRotation="0" wrapText="false" indent="0" shrinkToFit="false"/>
      <protection locked="true" hidden="false"/>
    </xf>
    <xf numFmtId="164" fontId="0" fillId="9" borderId="31" xfId="0" applyFont="true" applyBorder="true" applyAlignment="false" applyProtection="false">
      <alignment horizontal="general" vertical="bottom" textRotation="0" wrapText="false" indent="0" shrinkToFit="false"/>
      <protection locked="true" hidden="false"/>
    </xf>
    <xf numFmtId="164" fontId="0" fillId="9" borderId="34" xfId="0" applyFont="false" applyBorder="true" applyAlignment="false" applyProtection="false">
      <alignment horizontal="general" vertical="bottom" textRotation="0" wrapText="false" indent="0" shrinkToFit="false"/>
      <protection locked="true" hidden="false"/>
    </xf>
    <xf numFmtId="164" fontId="0" fillId="9" borderId="101" xfId="0" applyFont="true" applyBorder="true" applyAlignment="false" applyProtection="false">
      <alignment horizontal="general" vertical="bottom" textRotation="0" wrapText="false" indent="0" shrinkToFit="false"/>
      <protection locked="true" hidden="false"/>
    </xf>
    <xf numFmtId="164" fontId="20" fillId="9" borderId="34" xfId="0" applyFont="true" applyBorder="true" applyAlignment="false" applyProtection="false">
      <alignment horizontal="general" vertical="bottom" textRotation="0" wrapText="false" indent="0" shrinkToFit="false"/>
      <protection locked="true" hidden="false"/>
    </xf>
    <xf numFmtId="164" fontId="44" fillId="9" borderId="56" xfId="0" applyFont="true" applyBorder="true" applyAlignment="true" applyProtection="false">
      <alignment horizontal="right" vertical="bottom" textRotation="0" wrapText="false" indent="0" shrinkToFit="false"/>
      <protection locked="true" hidden="false"/>
    </xf>
    <xf numFmtId="164" fontId="32" fillId="9" borderId="31" xfId="0" applyFont="true" applyBorder="true" applyAlignment="true" applyProtection="false">
      <alignment horizontal="left" vertical="bottom" textRotation="0" wrapText="false" indent="0" shrinkToFit="false"/>
      <protection locked="true" hidden="false"/>
    </xf>
    <xf numFmtId="164" fontId="40" fillId="9" borderId="31" xfId="0" applyFont="true" applyBorder="true" applyAlignment="true" applyProtection="false">
      <alignment horizontal="right" vertical="bottom" textRotation="0" wrapText="false" indent="0" shrinkToFit="false"/>
      <protection locked="true" hidden="false"/>
    </xf>
    <xf numFmtId="164" fontId="32" fillId="9" borderId="102" xfId="0" applyFont="true" applyBorder="true" applyAlignment="true" applyProtection="false">
      <alignment horizontal="left" vertical="bottom" textRotation="0" wrapText="false" indent="0" shrinkToFit="false"/>
      <protection locked="true" hidden="false"/>
    </xf>
    <xf numFmtId="164" fontId="40" fillId="9" borderId="101" xfId="0" applyFont="true" applyBorder="true" applyAlignment="true" applyProtection="false">
      <alignment horizontal="right" vertical="bottom" textRotation="0" wrapText="false" indent="0" shrinkToFit="false"/>
      <protection locked="true" hidden="false"/>
    </xf>
    <xf numFmtId="164" fontId="32" fillId="9" borderId="34" xfId="0" applyFont="true" applyBorder="true" applyAlignment="true" applyProtection="false">
      <alignment horizontal="left" vertical="bottom" textRotation="0" wrapText="false" indent="0" shrinkToFit="false"/>
      <protection locked="true" hidden="false"/>
    </xf>
    <xf numFmtId="164" fontId="40" fillId="9" borderId="34" xfId="0" applyFont="true" applyBorder="true" applyAlignment="true" applyProtection="false">
      <alignment horizontal="right" vertical="bottom" textRotation="0" wrapText="false" indent="0" shrinkToFit="false"/>
      <protection locked="true" hidden="false"/>
    </xf>
    <xf numFmtId="164" fontId="32" fillId="9" borderId="56" xfId="0" applyFont="true" applyBorder="true" applyAlignment="true" applyProtection="false">
      <alignment horizontal="left" vertical="top" textRotation="0" wrapText="false" indent="0" shrinkToFit="false"/>
      <protection locked="true" hidden="false"/>
    </xf>
    <xf numFmtId="167" fontId="32" fillId="9" borderId="56" xfId="0" applyFont="true" applyBorder="true" applyAlignment="true" applyProtection="false">
      <alignment horizontal="left" vertical="bottom" textRotation="0" wrapText="false" indent="0" shrinkToFit="false"/>
      <protection locked="true" hidden="false"/>
    </xf>
    <xf numFmtId="164" fontId="30" fillId="9" borderId="19" xfId="0" applyFont="true" applyBorder="true" applyAlignment="true" applyProtection="false">
      <alignment horizontal="left" vertical="bottom" textRotation="0" wrapText="false" indent="0" shrinkToFit="false"/>
      <protection locked="true" hidden="false"/>
    </xf>
    <xf numFmtId="164" fontId="37" fillId="9" borderId="19" xfId="0" applyFont="true" applyBorder="true" applyAlignment="true" applyProtection="false">
      <alignment horizontal="general" vertical="bottom" textRotation="0" wrapText="false" indent="0" shrinkToFit="false"/>
      <protection locked="true" hidden="false"/>
    </xf>
    <xf numFmtId="164" fontId="95" fillId="9" borderId="19" xfId="0" applyFont="true" applyBorder="true" applyAlignment="true" applyProtection="false">
      <alignment horizontal="left" vertical="bottom" textRotation="0" wrapText="false" indent="0" shrinkToFit="false"/>
      <protection locked="true" hidden="false"/>
    </xf>
    <xf numFmtId="164" fontId="95" fillId="9" borderId="99" xfId="0" applyFont="true" applyBorder="true" applyAlignment="true" applyProtection="false">
      <alignment horizontal="left" vertical="bottom" textRotation="0" wrapText="false" indent="0" shrinkToFit="false"/>
      <protection locked="true" hidden="false"/>
    </xf>
    <xf numFmtId="164" fontId="37" fillId="9" borderId="99" xfId="0" applyFont="true" applyBorder="true" applyAlignment="true" applyProtection="false">
      <alignment horizontal="general" vertical="bottom"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63">
    <dxf>
      <fill>
        <patternFill patternType="solid">
          <fgColor rgb="FF0000FF"/>
          <bgColor rgb="FF000000"/>
        </patternFill>
      </fill>
    </dxf>
    <dxf>
      <fill>
        <patternFill patternType="solid">
          <fgColor rgb="FFFF6600"/>
          <bgColor rgb="FF000000"/>
        </patternFill>
      </fill>
    </dxf>
    <dxf>
      <fill>
        <patternFill patternType="solid">
          <fgColor rgb="FFFFFF99"/>
          <bgColor rgb="FF000000"/>
        </patternFill>
      </fill>
    </dxf>
    <dxf>
      <fill>
        <patternFill patternType="solid">
          <bgColor rgb="FF000000"/>
        </patternFill>
      </fill>
    </dxf>
    <dxf>
      <fill>
        <patternFill patternType="solid">
          <fgColor rgb="FF000000"/>
          <bgColor rgb="FF000000"/>
        </patternFill>
      </fill>
    </dxf>
    <dxf>
      <fill>
        <patternFill patternType="solid">
          <fgColor rgb="FFFFFFFF"/>
          <bgColor rgb="FF000000"/>
        </patternFill>
      </fill>
    </dxf>
    <dxf>
      <fill>
        <patternFill patternType="solid">
          <fgColor rgb="FFFF9900"/>
          <bgColor rgb="FF000000"/>
        </patternFill>
      </fill>
    </dxf>
    <dxf>
      <fill>
        <patternFill patternType="solid">
          <fgColor rgb="FF969696"/>
          <bgColor rgb="FF000000"/>
        </patternFill>
      </fill>
    </dxf>
    <dxf>
      <fill>
        <patternFill patternType="solid">
          <fgColor rgb="FFC0C0C0"/>
          <bgColor rgb="FF000000"/>
        </patternFill>
      </fill>
    </dxf>
    <dxf>
      <fill>
        <patternFill patternType="solid">
          <fgColor rgb="FFCCFFFF"/>
          <bgColor rgb="FF000000"/>
        </patternFill>
      </fill>
    </dxf>
    <dxf>
      <fill>
        <patternFill patternType="solid">
          <fgColor rgb="FFFF0000"/>
          <bgColor rgb="FF000000"/>
        </patternFill>
      </fill>
    </dxf>
    <dxf>
      <font>
        <name val="Arial"/>
        <family val="0"/>
        <color rgb="FFFF0000"/>
      </font>
    </dxf>
    <dxf>
      <font>
        <name val="Arial"/>
        <family val="0"/>
        <color rgb="FFC0C0C0"/>
      </font>
    </dxf>
    <dxf>
      <font>
        <name val="Arial"/>
        <family val="0"/>
        <color rgb="FFFF0000"/>
      </font>
    </dxf>
    <dxf>
      <font>
        <name val="Arial"/>
        <family val="0"/>
        <b val="0"/>
        <i val="0"/>
        <color rgb="FF339966"/>
      </font>
    </dxf>
    <dxf>
      <font>
        <name val="Arial"/>
        <family val="0"/>
        <color rgb="FF808080"/>
      </font>
    </dxf>
    <dxf>
      <font>
        <name val="Arial"/>
        <family val="0"/>
        <color rgb="FF339966"/>
      </font>
    </dxf>
    <dxf>
      <font>
        <name val="Arial"/>
        <family val="0"/>
        <color rgb="FF808080"/>
      </font>
    </dxf>
    <dxf>
      <font>
        <name val="Arial"/>
        <family val="0"/>
        <color rgb="FFFF0000"/>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color rgb="FFFF0000"/>
      </font>
      <fill>
        <patternFill>
          <bgColor rgb="FF969696"/>
        </patternFill>
      </fill>
    </dxf>
    <dxf>
      <font>
        <name val="Arial"/>
        <family val="0"/>
        <color rgb="FF339966"/>
      </font>
    </dxf>
    <dxf>
      <font>
        <name val="Arial"/>
        <family val="0"/>
        <color rgb="FF808080"/>
      </font>
    </dxf>
    <dxf>
      <font>
        <name val="Arial"/>
        <family val="0"/>
        <color rgb="FFFF0000"/>
      </font>
    </dxf>
    <dxf>
      <font>
        <name val="Arial"/>
        <family val="0"/>
        <color rgb="FFFF0000"/>
      </font>
    </dxf>
    <dxf>
      <font>
        <name val="Arial"/>
        <family val="0"/>
        <color rgb="FFC0C0C0"/>
      </font>
    </dxf>
    <dxf>
      <font>
        <name val="Arial"/>
        <family val="0"/>
        <color rgb="FFFF0000"/>
      </font>
    </dxf>
    <dxf>
      <font>
        <name val="Arial"/>
        <family val="0"/>
        <b val="0"/>
        <i val="0"/>
        <color rgb="FF339966"/>
      </font>
    </dxf>
    <dxf>
      <font>
        <name val="Arial"/>
        <family val="0"/>
        <color rgb="FF808080"/>
      </font>
    </dxf>
    <dxf>
      <font>
        <name val="Arial"/>
        <family val="0"/>
        <color rgb="FF339966"/>
      </font>
    </dxf>
    <dxf>
      <font>
        <name val="Arial"/>
        <family val="0"/>
        <color rgb="FF808080"/>
      </font>
    </dxf>
    <dxf>
      <font>
        <name val="Arial"/>
        <family val="0"/>
        <color rgb="FFFF0000"/>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color rgb="FFFF0000"/>
      </font>
      <fill>
        <patternFill>
          <bgColor rgb="FF969696"/>
        </patternFill>
      </fill>
    </dxf>
    <dxf>
      <font>
        <name val="Arial"/>
        <family val="0"/>
        <color rgb="FF339966"/>
      </font>
    </dxf>
    <dxf>
      <font>
        <name val="Arial"/>
        <family val="0"/>
        <color rgb="FF808080"/>
      </font>
    </dxf>
    <dxf>
      <font>
        <name val="Arial"/>
        <family val="0"/>
        <color rgb="FFFF0000"/>
      </font>
    </dxf>
  </dxf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6</xdr:col>
      <xdr:colOff>389520</xdr:colOff>
      <xdr:row>30</xdr:row>
      <xdr:rowOff>47520</xdr:rowOff>
    </xdr:from>
    <xdr:to>
      <xdr:col>8</xdr:col>
      <xdr:colOff>731160</xdr:colOff>
      <xdr:row>31</xdr:row>
      <xdr:rowOff>133200</xdr:rowOff>
    </xdr:to>
    <xdr:clientData/>
  </xdr:twoCellAnchor>
  <xdr:twoCellAnchor editAs="oneCell">
    <xdr:from>
      <xdr:col>4</xdr:col>
      <xdr:colOff>48600</xdr:colOff>
      <xdr:row>30</xdr:row>
      <xdr:rowOff>47520</xdr:rowOff>
    </xdr:from>
    <xdr:to>
      <xdr:col>6</xdr:col>
      <xdr:colOff>390240</xdr:colOff>
      <xdr:row>31</xdr:row>
      <xdr:rowOff>133200</xdr:rowOff>
    </xdr:to>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0</xdr:colOff>
      <xdr:row>0</xdr:row>
      <xdr:rowOff>9720</xdr:rowOff>
    </xdr:from>
    <xdr:to>
      <xdr:col>4</xdr:col>
      <xdr:colOff>6840</xdr:colOff>
      <xdr:row>3</xdr:row>
      <xdr:rowOff>128160</xdr:rowOff>
    </xdr:to>
    <xdr:grpSp>
      <xdr:nvGrpSpPr>
        <xdr:cNvPr id="0" name="Group 805"/>
        <xdr:cNvGrpSpPr/>
      </xdr:nvGrpSpPr>
      <xdr:grpSpPr>
        <a:xfrm>
          <a:off x="5838840" y="9720"/>
          <a:ext cx="972000" cy="718560"/>
          <a:chOff x="5838840" y="9720"/>
          <a:chExt cx="972000" cy="718560"/>
        </a:xfrm>
      </xdr:grpSpPr>
    </xdr:grpSp>
    <xdr:clientData/>
  </xdr:twoCellAnchor>
  <xdr:twoCellAnchor editAs="oneCell">
    <xdr:from>
      <xdr:col>4</xdr:col>
      <xdr:colOff>0</xdr:colOff>
      <xdr:row>1</xdr:row>
      <xdr:rowOff>19440</xdr:rowOff>
    </xdr:from>
    <xdr:to>
      <xdr:col>4</xdr:col>
      <xdr:colOff>1305360</xdr:colOff>
      <xdr:row>3</xdr:row>
      <xdr:rowOff>128160</xdr:rowOff>
    </xdr:to>
    <xdr:grpSp>
      <xdr:nvGrpSpPr>
        <xdr:cNvPr id="1" name="Group 806"/>
        <xdr:cNvGrpSpPr/>
      </xdr:nvGrpSpPr>
      <xdr:grpSpPr>
        <a:xfrm>
          <a:off x="6804000" y="248040"/>
          <a:ext cx="1305360" cy="480240"/>
          <a:chOff x="6804000" y="248040"/>
          <a:chExt cx="1305360" cy="480240"/>
        </a:xfrm>
      </xdr:grpSpPr>
    </xdr:grpSp>
    <xdr:clientData/>
  </xdr:twoCellAnchor>
  <xdr:twoCellAnchor editAs="oneCell">
    <xdr:from>
      <xdr:col>5</xdr:col>
      <xdr:colOff>8280</xdr:colOff>
      <xdr:row>0</xdr:row>
      <xdr:rowOff>0</xdr:rowOff>
    </xdr:from>
    <xdr:to>
      <xdr:col>5</xdr:col>
      <xdr:colOff>1336680</xdr:colOff>
      <xdr:row>3</xdr:row>
      <xdr:rowOff>128160</xdr:rowOff>
    </xdr:to>
    <xdr:grpSp>
      <xdr:nvGrpSpPr>
        <xdr:cNvPr id="2" name="Group 807"/>
        <xdr:cNvGrpSpPr/>
      </xdr:nvGrpSpPr>
      <xdr:grpSpPr>
        <a:xfrm>
          <a:off x="8613720" y="0"/>
          <a:ext cx="1328400" cy="728280"/>
          <a:chOff x="8613720" y="0"/>
          <a:chExt cx="1328400" cy="728280"/>
        </a:xfrm>
      </xdr:grpSpPr>
    </xdr:grpSp>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131040</xdr:colOff>
      <xdr:row>36</xdr:row>
      <xdr:rowOff>56880</xdr:rowOff>
    </xdr:from>
    <xdr:to>
      <xdr:col>7</xdr:col>
      <xdr:colOff>452520</xdr:colOff>
      <xdr:row>38</xdr:row>
      <xdr:rowOff>57240</xdr:rowOff>
    </xdr:to>
    <xdr:sp>
      <xdr:nvSpPr>
        <xdr:cNvPr id="3" name="Text Box 1"/>
        <xdr:cNvSpPr/>
      </xdr:nvSpPr>
      <xdr:spPr>
        <a:xfrm>
          <a:off x="131040" y="5914800"/>
          <a:ext cx="5974200" cy="324000"/>
        </a:xfrm>
        <a:prstGeom prst="rect">
          <a:avLst/>
        </a:prstGeom>
        <a:solidFill>
          <a:srgbClr val="c0c0c0"/>
        </a:solidFill>
        <a:ln w="9360">
          <a:solidFill>
            <a:srgbClr val="000000"/>
          </a:solidFill>
          <a:miter/>
        </a:ln>
      </xdr:spPr>
      <xdr:style>
        <a:lnRef idx="0"/>
        <a:fillRef idx="0"/>
        <a:effectRef idx="0"/>
        <a:fontRef idx="minor"/>
      </xdr:style>
      <xdr:txBody>
        <a:bodyPr lIns="27360" rIns="0" tIns="22680" bIns="0" anchor="t">
          <a:noAutofit/>
        </a:bodyPr>
        <a:p>
          <a:r>
            <a:rPr b="0" i="1" lang="fr-FR" sz="900" spc="-1" strike="noStrike">
              <a:solidFill>
                <a:srgbClr val="ff0000"/>
              </a:solidFill>
              <a:latin typeface="Arial"/>
            </a:rPr>
            <a:t>Attention ! </a:t>
          </a:r>
          <a:r>
            <a:rPr b="0" i="1" lang="fr-FR" sz="900" spc="-1" strike="noStrike">
              <a:solidFill>
                <a:srgbClr val="0000ff"/>
              </a:solidFill>
              <a:latin typeface="Arial"/>
            </a:rPr>
            <a:t>: en cas de modifications manuelles, </a:t>
          </a:r>
          <a:r>
            <a:rPr b="1" i="1" lang="fr-FR" sz="900" spc="-1" strike="noStrike">
              <a:solidFill>
                <a:srgbClr val="0000ff"/>
              </a:solidFill>
              <a:latin typeface="Arial"/>
            </a:rPr>
            <a:t>resélectionner </a:t>
          </a:r>
          <a:r>
            <a:rPr b="0" i="1" lang="fr-FR" sz="900" spc="-1" strike="noStrike">
              <a:solidFill>
                <a:srgbClr val="0000ff"/>
              </a:solidFill>
              <a:latin typeface="Arial"/>
            </a:rPr>
            <a:t>la 1ère cellule vide de la 1ère colonne </a:t>
          </a:r>
          <a:r>
            <a:rPr b="1" i="1" lang="fr-FR" sz="900" spc="-1" strike="noStrike">
              <a:solidFill>
                <a:srgbClr val="0000ff"/>
              </a:solidFill>
              <a:latin typeface="Arial"/>
            </a:rPr>
            <a:t>avant tout ajout automatique</a:t>
          </a:r>
          <a:r>
            <a:rPr b="0" i="1" lang="fr-FR" sz="900" spc="-1" strike="noStrike">
              <a:solidFill>
                <a:srgbClr val="0000ff"/>
              </a:solidFill>
              <a:latin typeface="Arial"/>
            </a:rPr>
            <a:t> de résultats (point de départ de la recopie automatique).</a:t>
          </a:r>
          <a:endParaRPr b="0" lang="fr-FR" sz="900" spc="-1" strike="noStrike">
            <a:latin typeface="Times New Roman"/>
          </a:endParaRPr>
        </a:p>
      </xdr:txBody>
    </xdr:sp>
    <xdr:clientData/>
  </xdr:twoCellAnchor>
  <xdr:twoCellAnchor editAs="oneCell">
    <xdr:from>
      <xdr:col>8</xdr:col>
      <xdr:colOff>130680</xdr:colOff>
      <xdr:row>36</xdr:row>
      <xdr:rowOff>47520</xdr:rowOff>
    </xdr:from>
    <xdr:to>
      <xdr:col>9</xdr:col>
      <xdr:colOff>513000</xdr:colOff>
      <xdr:row>37</xdr:row>
      <xdr:rowOff>133200</xdr:rowOff>
    </xdr:to>
    <xdr:clientData/>
  </xdr:twoCellAnchor>
  <xdr:twoCellAnchor editAs="oneCell">
    <xdr:from>
      <xdr:col>8</xdr:col>
      <xdr:colOff>120600</xdr:colOff>
      <xdr:row>37</xdr:row>
      <xdr:rowOff>123840</xdr:rowOff>
    </xdr:from>
    <xdr:to>
      <xdr:col>9</xdr:col>
      <xdr:colOff>502920</xdr:colOff>
      <xdr:row>39</xdr:row>
      <xdr:rowOff>47520</xdr:rowOff>
    </xdr:to>
    <xdr:clientData/>
  </xdr:twoCellAnchor>
  <xdr:twoCellAnchor editAs="oneCell">
    <xdr:from>
      <xdr:col>10</xdr:col>
      <xdr:colOff>0</xdr:colOff>
      <xdr:row>37</xdr:row>
      <xdr:rowOff>123840</xdr:rowOff>
    </xdr:from>
    <xdr:to>
      <xdr:col>11</xdr:col>
      <xdr:colOff>382320</xdr:colOff>
      <xdr:row>39</xdr:row>
      <xdr:rowOff>47520</xdr:rowOff>
    </xdr:to>
    <xdr:clientData/>
  </xdr:twoCellAnchor>
</xdr:wsDr>
</file>

<file path=xl/drawings/drawing4.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30240</xdr:colOff>
      <xdr:row>5</xdr:row>
      <xdr:rowOff>28440</xdr:rowOff>
    </xdr:from>
    <xdr:to>
      <xdr:col>10</xdr:col>
      <xdr:colOff>1087920</xdr:colOff>
      <xdr:row>112</xdr:row>
      <xdr:rowOff>9720</xdr:rowOff>
    </xdr:to>
    <xdr:sp>
      <xdr:nvSpPr>
        <xdr:cNvPr id="4" name="Text Box 24"/>
        <xdr:cNvSpPr/>
      </xdr:nvSpPr>
      <xdr:spPr>
        <a:xfrm>
          <a:off x="140040" y="1342800"/>
          <a:ext cx="7019640" cy="20364840"/>
        </a:xfrm>
        <a:prstGeom prst="rect">
          <a:avLst/>
        </a:prstGeom>
        <a:solidFill>
          <a:srgbClr val="ffffff"/>
        </a:solidFill>
        <a:ln w="9360">
          <a:solidFill>
            <a:srgbClr val="000000"/>
          </a:solidFill>
          <a:miter/>
        </a:ln>
      </xdr:spPr>
      <xdr:style>
        <a:lnRef idx="0"/>
        <a:fillRef idx="0"/>
        <a:effectRef idx="0"/>
        <a:fontRef idx="minor"/>
      </xdr:style>
      <xdr:txBody>
        <a:bodyPr lIns="180000" rIns="180000" tIns="36000" bIns="72000" anchor="t">
          <a:noAutofit/>
        </a:bodyPr>
        <a:p>
          <a:r>
            <a:rPr b="1" lang="fr-FR" sz="1000" spc="-1" strike="noStrike">
              <a:solidFill>
                <a:srgbClr val="000000"/>
              </a:solidFill>
              <a:latin typeface="Times New Roman"/>
            </a:rPr>
            <a:t>Ce classeur contient plusieurs feuilles qui permettent le calcul de l'Indice Biologique Macrophytique en Rivière. Il donne le résultat de l'IBMR conformément à la norme NF T90-395 (octobre 2003) ainsi que les statistiques correspondantes. Différentes options et fonctions permettent de synthétiser et d'exporter les résultats complets ou partiels.</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SAISIE D'UN RELEVE DE VEGETATION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Cliquer sur le bouton '</a:t>
          </a:r>
          <a:r>
            <a:rPr b="1" lang="fr-FR" sz="1000" spc="-1" strike="noStrike">
              <a:solidFill>
                <a:srgbClr val="ff0000"/>
              </a:solidFill>
              <a:latin typeface="Times New Roman"/>
            </a:rPr>
            <a:t>Nouvelle feuille de saisie</a:t>
          </a:r>
          <a:r>
            <a:rPr b="1" lang="fr-FR" sz="1000" spc="-1" strike="noStrike">
              <a:solidFill>
                <a:srgbClr val="000000"/>
              </a:solidFill>
              <a:latin typeface="Times New Roman"/>
            </a:rPr>
            <a:t>'</a:t>
          </a:r>
          <a:r>
            <a:rPr b="0" lang="fr-FR" sz="1000" spc="-1" strike="noStrike">
              <a:solidFill>
                <a:srgbClr val="00ff00"/>
              </a:solidFill>
              <a:latin typeface="Times New Roman"/>
            </a:rPr>
            <a:t> </a:t>
          </a:r>
          <a:r>
            <a:rPr b="0" lang="fr-FR" sz="1000" spc="-1" strike="noStrike">
              <a:solidFill>
                <a:srgbClr val="000000"/>
              </a:solidFill>
              <a:latin typeface="Times New Roman"/>
            </a:rPr>
            <a:t>pour créer une nouvelle feuille, nommée par défaut STATION XX. Un classeur Excel par lot de stations est préférable à un classeur par station afin de faciliter la bancarisation des données. Renommer cette feuille (code de la station par exemple), en renseignant la fenêtre qui apparait automatiquement, ou plus tard en double-cliquant sur son nom au bas de la feuille Excel.</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Remplir les cellules bleues qui permettent de référencer le relevé (cours d'eau, station, date, etc.) et de décrire la végétation. Le remplissage des cases saumon, à des fins de vérification, est facultatif. Le remplissage des autres cases  (vertes, jaunes et grises) est automatique.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Il est nécessaire de renseigner à la fois le nom de l’organisme et le nom de l’opérateur conformément à l’Article 3 de l’Arrêté Ministériel « Agrément » du 27 octobre 2011 portant sur les modalités d’agrément des laboratoires effectuant des analyses dans le domaine de l’eau et des milieux aquatiques au titre du Code de l’Environnement.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Saisir la liste des taxa rencontrés, soit en entrant le code, soit en sélectionnant le nom correspondant dans le menu déroulant. Pour connaître les codes des taxa (saisie plus rapide et plus fiable) cliquer sur '</a:t>
          </a:r>
          <a:r>
            <a:rPr b="1" lang="fr-FR" sz="1000" spc="-1" strike="noStrike">
              <a:solidFill>
                <a:srgbClr val="0000ff"/>
              </a:solidFill>
              <a:latin typeface="Times New Roman"/>
            </a:rPr>
            <a:t>Liste taxa</a:t>
          </a:r>
          <a:r>
            <a:rPr b="0" lang="fr-FR" sz="1000" spc="-1" strike="noStrike">
              <a:solidFill>
                <a:srgbClr val="000000"/>
              </a:solidFill>
              <a:latin typeface="Times New Roman"/>
            </a:rPr>
            <a:t>'. De manière générale, le code est constitué par les 3 premières lettres du genre suivies des 3 premières de l'espèce: "GENESP". Aucun doublon n'existant, certains codes dérogent à cette règle (consulter la liste de référence). Pour les déterminations s'arrêtant au genre (algues, en particulier), le code est de la forme : "GENSPX" avec SPX représentant les espèces du genre.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La colonne "Confer" (tableau de droite)  permet de mentionner que la détermination est considérée comme non sûre. Cette information est conservée dans l'optique d'une éventuelle confirmation ultérieure ou dans celle d'une évolution des connaissances taxinomiques. La mention (Cf.) apparaît, par la suite, à côté du nom du taxon dans la colonne "noms". Le taxon considéré est toutefois pris en compte dans la calcul de l'IBMR.</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Si certains taxa sont saisis en utilisant la liste déroulante, c'est leur nom complet qui apparaît dans la colonne des codes. Lors du calcul de l'IBMR (bouton "</a:t>
          </a:r>
          <a:r>
            <a:rPr b="0" lang="fr-FR" sz="1000" spc="-1" strike="noStrike">
              <a:solidFill>
                <a:srgbClr val="ff0000"/>
              </a:solidFill>
              <a:latin typeface="Times New Roman"/>
            </a:rPr>
            <a:t>Calcul IBMR</a:t>
          </a:r>
          <a:r>
            <a:rPr b="0" lang="fr-FR" sz="1000" spc="-1" strike="noStrike">
              <a:solidFill>
                <a:srgbClr val="000000"/>
              </a:solidFill>
              <a:latin typeface="Times New Roman"/>
            </a:rPr>
            <a:t>"), ce nom complet est remplacé par le code correspondant.</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La colonne 'noms', alimentée automatiquement, permet de vérifier la bonne saisie des taxa (nom complet, redondants) et leur statut (non répertoriés, contributifs) par différents messages et couleurs.</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Si un taxon n'est pas trouvé dans la liste déroulante, il peut être ajouté à la liste floristique. En saisissant le code "NEWCOD", le nom qui s'affiche dans la colonne "noms" est celui qui sera saisi manuellement dans la colonne "nouveaux taxa hors liste de référence" (tableau de droite).  Attention : ces taxa (orthographe, synonymie, validité) ne sont soumis à aucune vérification, leur saisie étant laissée à l'appréciation de l'opérateur.</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Entrer le recouvrement </a:t>
          </a:r>
          <a:r>
            <a:rPr b="1" lang="fr-FR" sz="1000" spc="-1" strike="noStrike">
              <a:solidFill>
                <a:srgbClr val="000000"/>
              </a:solidFill>
              <a:latin typeface="Times New Roman"/>
            </a:rPr>
            <a:t>(obligatoirement en %)</a:t>
          </a:r>
          <a:r>
            <a:rPr b="0" lang="fr-FR" sz="1000" spc="-1" strike="noStrike">
              <a:solidFill>
                <a:srgbClr val="000000"/>
              </a:solidFill>
              <a:latin typeface="Times New Roman"/>
            </a:rPr>
            <a:t> de chaque taxon, pour le ou les unité(s) de relevé considérée(s). Si le relevé a été mené en classes (conformément aux prescriptions de la norme), il est conseillé de traduire les classes en taux de recouvrement médian pour la classe (par exemple : 0,05 pour la classe </a:t>
          </a:r>
          <a:r>
            <a:rPr b="1" lang="fr-FR" sz="1000" spc="-1" strike="noStrike">
              <a:solidFill>
                <a:srgbClr val="000000"/>
              </a:solidFill>
              <a:latin typeface="Times New Roman"/>
            </a:rPr>
            <a:t>1</a:t>
          </a:r>
          <a:r>
            <a:rPr b="0" lang="fr-FR" sz="1000" spc="-1" strike="noStrike">
              <a:solidFill>
                <a:srgbClr val="000000"/>
              </a:solidFill>
              <a:latin typeface="Times New Roman"/>
            </a:rPr>
            <a:t>; 5% pour la </a:t>
          </a:r>
          <a:r>
            <a:rPr b="1" lang="fr-FR" sz="1000" spc="-1" strike="noStrike">
              <a:solidFill>
                <a:srgbClr val="000000"/>
              </a:solidFill>
              <a:latin typeface="Times New Roman"/>
            </a:rPr>
            <a:t>3</a:t>
          </a:r>
          <a:r>
            <a:rPr b="0" lang="fr-FR" sz="1000" spc="-1" strike="noStrike">
              <a:solidFill>
                <a:srgbClr val="000000"/>
              </a:solidFill>
              <a:latin typeface="Times New Roman"/>
            </a:rPr>
            <a:t>;75% pour la </a:t>
          </a:r>
          <a:r>
            <a:rPr b="1" lang="fr-FR" sz="1000" spc="-1" strike="noStrike">
              <a:solidFill>
                <a:srgbClr val="000000"/>
              </a:solidFill>
              <a:latin typeface="Times New Roman"/>
            </a:rPr>
            <a:t>5</a:t>
          </a:r>
          <a:r>
            <a:rPr b="0" lang="fr-FR" sz="1000" spc="-1" strike="noStrike">
              <a:solidFill>
                <a:srgbClr val="000000"/>
              </a:solidFill>
              <a:latin typeface="Times New Roman"/>
            </a:rPr>
            <a:t>).</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Les résultats de l'IBMR apparaissent dans les cellules vertes après avoir cliquer sur '</a:t>
          </a:r>
          <a:r>
            <a:rPr b="1" lang="fr-FR" sz="1000" spc="-1" strike="noStrike">
              <a:solidFill>
                <a:srgbClr val="ff0000"/>
              </a:solidFill>
              <a:latin typeface="Times New Roman"/>
            </a:rPr>
            <a:t>Calcul IBMR</a:t>
          </a:r>
          <a:r>
            <a:rPr b="0" lang="fr-FR" sz="1000" spc="-1" strike="noStrike">
              <a:solidFill>
                <a:srgbClr val="000000"/>
              </a:solidFill>
              <a:latin typeface="Times New Roman"/>
            </a:rPr>
            <a:t>'. L'indication du niveau trophique qui correspond à la note est donnée d'après les bornes et la terminologie de la norme NF.</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Des indications intermédiaires sont indiquées dans les cellules jaunes. Elles peuvent être utilisées en contrôle de cohérence du relevé (rapprochement des taux de recouvrement par somme des taxons et par appréciation globale de la végétalisation, par exemple).</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OPTIONS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 bouton </a:t>
          </a:r>
          <a:r>
            <a:rPr b="1" lang="fr-FR" sz="1000" spc="-1" strike="noStrike">
              <a:solidFill>
                <a:srgbClr val="000000"/>
              </a:solidFill>
              <a:latin typeface="Times New Roman"/>
            </a:rPr>
            <a:t>'Récapitulatif'</a:t>
          </a:r>
          <a:r>
            <a:rPr b="0" lang="fr-FR" sz="1000" spc="-1" strike="noStrike">
              <a:solidFill>
                <a:srgbClr val="000000"/>
              </a:solidFill>
              <a:latin typeface="Times New Roman"/>
            </a:rPr>
            <a:t> crée le résumé du calcul sur la station en une ligne dans un tableau. Si une feuille précédente a déjà été récapitulée, une nouvelle ligne est ajoutée dans le même tableau. Ceci permet par exemple de générer, un tableau unique pour une campagne ou un cours d'eau. Le tableau se réinitialise en utilisant le bouton "</a:t>
          </a:r>
          <a:r>
            <a:rPr b="1" lang="fr-FR" sz="1000" spc="-1" strike="noStrike">
              <a:solidFill>
                <a:srgbClr val="000000"/>
              </a:solidFill>
              <a:latin typeface="Times New Roman"/>
            </a:rPr>
            <a:t>Effaçage</a:t>
          </a:r>
          <a:r>
            <a:rPr b="0" lang="fr-FR" sz="1000" spc="-1" strike="noStrike">
              <a:solidFill>
                <a:srgbClr val="000000"/>
              </a:solidFill>
              <a:latin typeface="Times New Roman"/>
            </a:rPr>
            <a:t>" ou en fermant le classeur Excel et en le réouvrant (nouvelle session de calcul).</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Le bouton '</a:t>
          </a:r>
          <a:r>
            <a:rPr b="1" lang="fr-FR" sz="1000" spc="-1" strike="noStrike">
              <a:solidFill>
                <a:srgbClr val="000000"/>
              </a:solidFill>
              <a:latin typeface="Times New Roman"/>
            </a:rPr>
            <a:t>Archive</a:t>
          </a:r>
          <a:r>
            <a:rPr b="0" lang="fr-FR" sz="1000" spc="-1" strike="noStrike">
              <a:solidFill>
                <a:srgbClr val="000000"/>
              </a:solidFill>
              <a:latin typeface="Times New Roman"/>
            </a:rPr>
            <a:t>' crée un fichier séparé contenant la feuille de relevé complète prête à être archivée sous le nom désiré. Cette feuille contient alors uniquement du texte (ni formule, ni lien à d'autres feuilles). Toute modification ne </a:t>
          </a:r>
          <a:endParaRPr b="0" lang="fr-FR" sz="1000" spc="-1" strike="noStrike">
            <a:latin typeface="Times New Roman"/>
          </a:endParaRPr>
        </a:p>
        <a:p>
          <a:r>
            <a:rPr b="0" lang="fr-FR" sz="1000" spc="-1" strike="noStrike">
              <a:solidFill>
                <a:srgbClr val="000000"/>
              </a:solidFill>
              <a:latin typeface="Times New Roman"/>
            </a:rPr>
            <a:t>peut alors être que manuelle.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Le bouton '</a:t>
          </a:r>
          <a:r>
            <a:rPr b="1" lang="fr-FR" sz="1000" spc="-1" strike="noStrike">
              <a:solidFill>
                <a:srgbClr val="000000"/>
              </a:solidFill>
              <a:latin typeface="Times New Roman"/>
            </a:rPr>
            <a:t>Robustesse</a:t>
          </a:r>
          <a:r>
            <a:rPr b="0" lang="fr-FR" sz="1000" spc="-1" strike="noStrike">
              <a:solidFill>
                <a:srgbClr val="000000"/>
              </a:solidFill>
              <a:latin typeface="Times New Roman"/>
            </a:rPr>
            <a:t>'  recalcule l'IBMR en enlevant le taxon possédant la plus grande grande valeur CSi.Ki (cote spécifique x taux de recouvrement). On teste ainsi la robustesse de la note en fonction de la liste floristique (homogénéité de l'information ou note influencée par un taxon dominant). Cette robustesse ne peut mathématiquement être calculée qu'avec un minimum de deux taxa.</a:t>
          </a:r>
          <a:endParaRPr b="0" lang="fr-FR" sz="1000" spc="-1" strike="noStrike">
            <a:latin typeface="Times New Roman"/>
          </a:endParaRPr>
        </a:p>
        <a:p>
          <a:endParaRPr b="0" lang="fr-FR" sz="1000" spc="-1" strike="noStrike">
            <a:latin typeface="Times New Roman"/>
          </a:endParaRPr>
        </a:p>
        <a:p>
          <a:r>
            <a:rPr b="1" i="1" lang="fr-FR" sz="1000" spc="-1" strike="noStrike" u="sng">
              <a:solidFill>
                <a:srgbClr val="000000"/>
              </a:solidFill>
              <a:uFillTx/>
              <a:latin typeface="Times New Roman"/>
            </a:rPr>
            <a:t>Remarques </a:t>
          </a:r>
          <a:r>
            <a:rPr b="0" lang="fr-FR" sz="1000" spc="-1" strike="noStrike" u="sng">
              <a:solidFill>
                <a:srgbClr val="000000"/>
              </a:solidFill>
              <a:uFillTx/>
              <a:latin typeface="Times New Roman"/>
            </a:rPr>
            <a:t>:</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La feuille permet le calcul avec 1 ou 2 faciès. Pour obtenir une note, les renseignements minimum sont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la part de chaque faciès sur la station (100 % si un seul faciès est considéré);</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au moins un taxon contributif saisi;</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 recouvrement des taxons (si ce paramètre n'est pas renseigné, le taxon ne sera pas pris en compte dans le calcul).</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AIDE A LA SAISIE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Un triangle rouge marquant certaines cellules indique qu'un commentaire guide la saisie. Placer le curseur sur les cellules correspondantes pour les faire apparaître.</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SAISIE D'UN NOUVEAU RELEVE DE VEGETATION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S'assurer d'avoir renommé la 1</a:t>
          </a:r>
          <a:r>
            <a:rPr b="0" lang="fr-FR" sz="1000" spc="-1" strike="noStrike" baseline="33000">
              <a:solidFill>
                <a:srgbClr val="000000"/>
              </a:solidFill>
              <a:latin typeface="Times New Roman"/>
            </a:rPr>
            <a:t>ère</a:t>
          </a:r>
          <a:r>
            <a:rPr b="0" lang="fr-FR" sz="1000" spc="-1" strike="noStrike">
              <a:solidFill>
                <a:srgbClr val="000000"/>
              </a:solidFill>
              <a:latin typeface="Times New Roman"/>
            </a:rPr>
            <a:t> feuille de relevé.</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Cliquer sur </a:t>
          </a:r>
          <a:r>
            <a:rPr b="1" lang="fr-FR" sz="1000" spc="-1" strike="noStrike">
              <a:solidFill>
                <a:srgbClr val="000000"/>
              </a:solidFill>
              <a:latin typeface="Times New Roman"/>
            </a:rPr>
            <a:t>'Nouvelle feuille</a:t>
          </a:r>
          <a:r>
            <a:rPr b="0" lang="fr-FR" sz="1000" spc="-1" strike="noStrike">
              <a:solidFill>
                <a:srgbClr val="000000"/>
              </a:solidFill>
              <a:latin typeface="Times New Roman"/>
            </a:rPr>
            <a:t>' ; une nouvelle </a:t>
          </a:r>
          <a:r>
            <a:rPr b="1" lang="fr-FR" sz="1000" spc="-1" strike="noStrike">
              <a:solidFill>
                <a:srgbClr val="000000"/>
              </a:solidFill>
              <a:latin typeface="Times New Roman"/>
            </a:rPr>
            <a:t>STATION XX</a:t>
          </a:r>
          <a:r>
            <a:rPr b="0" lang="fr-FR" sz="1000" spc="-1" strike="noStrike">
              <a:solidFill>
                <a:srgbClr val="000000"/>
              </a:solidFill>
              <a:latin typeface="Times New Roman"/>
            </a:rPr>
            <a:t> est générée. Procéder alors comme précédemment, en commençant par renommer cette nouvelle feuille.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1" i="1" lang="fr-FR" sz="1000" spc="-1" strike="noStrike">
              <a:solidFill>
                <a:srgbClr val="000000"/>
              </a:solidFill>
              <a:latin typeface="Times New Roman"/>
            </a:rPr>
            <a:t>LISTE DE REFERENCE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En cliquant sur '</a:t>
          </a:r>
          <a:r>
            <a:rPr b="1" lang="fr-FR" sz="1000" spc="-1" strike="noStrike">
              <a:solidFill>
                <a:srgbClr val="000000"/>
              </a:solidFill>
              <a:latin typeface="Times New Roman"/>
            </a:rPr>
            <a:t>Liste taxa</a:t>
          </a:r>
          <a:r>
            <a:rPr b="0" lang="fr-FR" sz="1000" spc="-1" strike="noStrike">
              <a:solidFill>
                <a:srgbClr val="000000"/>
              </a:solidFill>
              <a:latin typeface="Times New Roman"/>
            </a:rPr>
            <a:t>' depuis les différentes feuilles, la liste floristique de référence s'ouvre. Elle contient l'ensemble des genres et espèces susceptibles d'être rencontrés en position aquatique dans les cours d'eau français. Les espèces contributives à l'IBMR possèdent une cote spécifique CS de </a:t>
          </a:r>
          <a:r>
            <a:rPr b="1" lang="fr-FR" sz="1000" spc="-1" strike="noStrike">
              <a:solidFill>
                <a:srgbClr val="000000"/>
              </a:solidFill>
              <a:latin typeface="Times New Roman"/>
            </a:rPr>
            <a:t>0 à 20</a:t>
          </a:r>
          <a:r>
            <a:rPr b="0" lang="fr-FR" sz="1000" spc="-1" strike="noStrike">
              <a:solidFill>
                <a:srgbClr val="000000"/>
              </a:solidFill>
              <a:latin typeface="Times New Roman"/>
            </a:rPr>
            <a:t> (20 indiquant une espèce d'eau très oligotrophe) et un coefficient de sténoécie E de </a:t>
          </a:r>
          <a:r>
            <a:rPr b="1" lang="fr-FR" sz="1000" spc="-1" strike="noStrike">
              <a:solidFill>
                <a:srgbClr val="000000"/>
              </a:solidFill>
              <a:latin typeface="Times New Roman"/>
            </a:rPr>
            <a:t>1 à 3</a:t>
          </a:r>
          <a:r>
            <a:rPr b="0" lang="fr-FR" sz="1000" spc="-1" strike="noStrike">
              <a:solidFill>
                <a:srgbClr val="000000"/>
              </a:solidFill>
              <a:latin typeface="Times New Roman"/>
            </a:rPr>
            <a:t> (3 indiquant une espèce sténoèce).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Différentes fonctions aident à la recherche ou au tri de la liste. Le bouton '</a:t>
          </a:r>
          <a:r>
            <a:rPr b="1" lang="fr-FR" sz="1000" spc="-1" strike="noStrike">
              <a:solidFill>
                <a:srgbClr val="000000"/>
              </a:solidFill>
              <a:latin typeface="Times New Roman"/>
            </a:rPr>
            <a:t>Extraction liste IBMR</a:t>
          </a:r>
          <a:r>
            <a:rPr b="0" lang="fr-FR" sz="1000" spc="-1" strike="noStrike">
              <a:solidFill>
                <a:srgbClr val="000000"/>
              </a:solidFill>
              <a:latin typeface="Times New Roman"/>
            </a:rPr>
            <a:t>' édite la liste des seuls taxa contributifs au calcul. Cette liste est imprimable.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Un grand nombre de synonymes sont gérés. A l'aide des boutons '</a:t>
          </a:r>
          <a:r>
            <a:rPr b="1" lang="fr-FR" sz="1000" spc="-1" strike="noStrike">
              <a:solidFill>
                <a:srgbClr val="000000"/>
              </a:solidFill>
              <a:latin typeface="Times New Roman"/>
            </a:rPr>
            <a:t>Rechercher</a:t>
          </a:r>
          <a:r>
            <a:rPr b="0" lang="fr-FR" sz="1000" spc="-1" strike="noStrike">
              <a:solidFill>
                <a:srgbClr val="000000"/>
              </a:solidFill>
              <a:latin typeface="Times New Roman"/>
            </a:rPr>
            <a:t>' et '</a:t>
          </a:r>
          <a:r>
            <a:rPr b="1" lang="fr-FR" sz="1000" spc="-1" strike="noStrike">
              <a:solidFill>
                <a:srgbClr val="000000"/>
              </a:solidFill>
              <a:latin typeface="Times New Roman"/>
            </a:rPr>
            <a:t>Suivant</a:t>
          </a:r>
          <a:r>
            <a:rPr b="0" lang="fr-FR" sz="1000" spc="-1" strike="noStrike">
              <a:solidFill>
                <a:srgbClr val="000000"/>
              </a:solidFill>
              <a:latin typeface="Times New Roman"/>
            </a:rPr>
            <a:t>' il est possible de trouver le nom actuel, les synonymes et le code à employer pour la saisie.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Lorsqu'un nom de taxon a évolué par rapport à la liste définie dans la norme, le nom considéré dans la norme est indiqué entre parenthèses après le nom actuel.</a:t>
          </a:r>
          <a:endParaRPr b="0" lang="fr-FR" sz="1000" spc="-1" strike="noStrike">
            <a:latin typeface="Times New Roman"/>
          </a:endParaRPr>
        </a:p>
        <a:p>
          <a:endParaRPr b="0" lang="fr-FR" sz="1000" spc="-1" strike="noStrike">
            <a:latin typeface="Times New Roman"/>
          </a:endParaRPr>
        </a:p>
        <a:p>
          <a:r>
            <a:rPr b="1" i="1" lang="fr-FR" sz="1000" spc="-1" strike="noStrike" u="sng">
              <a:solidFill>
                <a:srgbClr val="000000"/>
              </a:solidFill>
              <a:uFillTx/>
              <a:latin typeface="Times New Roman"/>
            </a:rPr>
            <a:t>Remarques</a:t>
          </a:r>
          <a:r>
            <a:rPr b="0" lang="fr-FR" sz="1000" spc="-1" strike="noStrike">
              <a:solidFill>
                <a:srgbClr val="000000"/>
              </a:solidFill>
              <a:latin typeface="Times New Roman"/>
            </a:rPr>
            <a:t> : la taxonomie et la synonymie données dans cette liste sont issues des références suivantes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Algues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John, D. M., A. J. Brook, and B. A. Whitton: The Freshwater Algal Flora of the British Isles. An Identification Guide to Freshwater and Terrestrial Algae, 2002. 702 p. Hardcover. Plus 1 CD-ROM. </a:t>
          </a:r>
          <a:endParaRPr b="0" lang="fr-FR" sz="1000" spc="-1" strike="noStrike">
            <a:latin typeface="Times New Roman"/>
          </a:endParaRPr>
        </a:p>
        <a:p>
          <a:r>
            <a:rPr b="0" lang="fr-FR" sz="1000" spc="-1" strike="noStrike">
              <a:solidFill>
                <a:srgbClr val="000000"/>
              </a:solidFill>
              <a:latin typeface="Times New Roman"/>
            </a:rPr>
            <a:t>Bourrelly, P. Les algues d'eau douce. T1 : algues vertes, 1990. T2 : algues jaunes et brunes, 1981. T3 :algues bleues et rouges, 1985. Boubée éd.</a:t>
          </a:r>
          <a:endParaRPr b="0" lang="fr-FR" sz="1000" spc="-1" strike="noStrike">
            <a:latin typeface="Times New Roman"/>
          </a:endParaRPr>
        </a:p>
        <a:p>
          <a:r>
            <a:rPr b="0" lang="fr-FR" sz="1000" spc="-1" strike="noStrike">
              <a:solidFill>
                <a:srgbClr val="000000"/>
              </a:solidFill>
              <a:latin typeface="Times New Roman"/>
            </a:rPr>
            <a:t>Corillion R.,1975. Flore des Charophytes (Characées) du massif armoricain. Jouve éd.</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Muscinées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Corley, M.F.V., Crundwell, A.C., Düll, R., Hill, M.O. &amp; Smith, A.J.E., 1981 - Mosses of Europe and the Azores ; an annotated list of species, with synonyms from the recent literature. Journal of Bryology 11 : p. 609-689.</a:t>
          </a:r>
          <a:endParaRPr b="0" lang="fr-FR" sz="1000" spc="-1" strike="noStrike">
            <a:latin typeface="Times New Roman"/>
          </a:endParaRPr>
        </a:p>
        <a:p>
          <a:r>
            <a:rPr b="0" lang="fr-FR" sz="1000" spc="-1" strike="noStrike">
              <a:solidFill>
                <a:srgbClr val="000000"/>
              </a:solidFill>
              <a:latin typeface="Times New Roman"/>
            </a:rPr>
            <a:t>Corley, M.F.V. &amp; Crundwell, A.C., 1991 - Additions and amendments to the mosses of Europe and the Azores. Journal of Bryology 16 : p. 337-356.</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Hépathiques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Schumacker, R. &amp; Váòa, J., 2000 - Identification keys to the liverworts and hornworts of Europe and Macaronesia (distribution &amp; status). 1st Edition. Documents de la Station scientifique des Hautes-Fagnes n°31, 126 p.</a:t>
          </a:r>
          <a:endParaRPr b="0" lang="fr-FR" sz="1000" spc="-1" strike="noStrike">
            <a:latin typeface="Times New Roman"/>
          </a:endParaRPr>
        </a:p>
        <a:p>
          <a:r>
            <a:rPr b="0" lang="fr-FR" sz="1000" spc="-1" strike="noStrike">
              <a:solidFill>
                <a:srgbClr val="000000"/>
              </a:solidFill>
              <a:latin typeface="Times New Roman"/>
            </a:rPr>
            <a:t>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Phanérogames </a:t>
          </a:r>
          <a:r>
            <a:rPr b="0" lang="fr-FR" sz="1000" spc="-1" strike="noStrike">
              <a:solidFill>
                <a:srgbClr val="000000"/>
              </a:solidFill>
              <a:latin typeface="Times New Roman"/>
            </a:rPr>
            <a:t>:  Index synonymique de Kerguelen (consultable sur le site </a:t>
          </a:r>
          <a:r>
            <a:rPr b="0" i="1" lang="fr-FR" sz="1000" spc="-1" strike="noStrike">
              <a:solidFill>
                <a:srgbClr val="000000"/>
              </a:solidFill>
              <a:latin typeface="Times New Roman"/>
            </a:rPr>
            <a:t>http://www.dijon.inra.fr/flore-france/consult.htm</a:t>
          </a:r>
          <a:r>
            <a:rPr b="0" lang="fr-FR" sz="1000" spc="-1" strike="noStrike">
              <a:solidFill>
                <a:srgbClr val="000000"/>
              </a:solidFill>
              <a:latin typeface="Times New Roman"/>
            </a:rPr>
            <a:t>).</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CODE COULEUR EMPLOYE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pour les différentes zones et cellules de la feuille de calcul.</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BLEU :       à remplir,</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SAUMON : à remplir facultativement à des fins de vérification,</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JAUNE :     résultats intermédiaires importants et titres de rubriques,</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GRIS :        calculs et affichages automatiques (vérification des noms de taxa),</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ORANGE : boutons de commandes (lancement de calcul, déplacement dans les feuilles),</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VERT :       résultats de l'IBMR et statistiques.</a:t>
          </a:r>
          <a:endParaRPr b="0" lang="fr-FR" sz="1000" spc="-1" strike="noStrike">
            <a:latin typeface="Times New Roman"/>
          </a:endParaRPr>
        </a:p>
        <a:p>
          <a:endParaRPr b="0" lang="fr-FR" sz="1100" spc="-1" strike="noStrike">
            <a:latin typeface="Times New Roman"/>
          </a:endParaRPr>
        </a:p>
        <a:p>
          <a:endParaRPr b="0" lang="fr-FR" sz="1100" spc="-1" strike="noStrike">
            <a:latin typeface="Times New Roman"/>
          </a:endParaRPr>
        </a:p>
      </xdr:txBody>
    </xdr:sp>
    <xdr:clientData/>
  </xdr:twoCellAnchor>
  <xdr:twoCellAnchor editAs="oneCell">
    <xdr:from>
      <xdr:col>1</xdr:col>
      <xdr:colOff>90360</xdr:colOff>
      <xdr:row>110</xdr:row>
      <xdr:rowOff>0</xdr:rowOff>
    </xdr:from>
    <xdr:to>
      <xdr:col>10</xdr:col>
      <xdr:colOff>1048320</xdr:colOff>
      <xdr:row>111</xdr:row>
      <xdr:rowOff>162360</xdr:rowOff>
    </xdr:to>
    <xdr:sp>
      <xdr:nvSpPr>
        <xdr:cNvPr id="5" name="Text Box 20"/>
        <xdr:cNvSpPr/>
      </xdr:nvSpPr>
      <xdr:spPr>
        <a:xfrm>
          <a:off x="200160" y="21317040"/>
          <a:ext cx="6919920" cy="352800"/>
        </a:xfrm>
        <a:prstGeom prst="rect">
          <a:avLst/>
        </a:prstGeom>
        <a:noFill/>
        <a:ln w="19080">
          <a:solidFill>
            <a:srgbClr val="0d0d0d"/>
          </a:solidFill>
          <a:miter/>
        </a:ln>
      </xdr:spPr>
      <xdr:style>
        <a:lnRef idx="0"/>
        <a:fillRef idx="0"/>
        <a:effectRef idx="0"/>
        <a:fontRef idx="minor"/>
      </xdr:style>
      <xdr:txBody>
        <a:bodyPr lIns="27360" rIns="27360" tIns="22680" bIns="0" anchor="t">
          <a:noAutofit/>
        </a:bodyPr>
        <a:p>
          <a:pPr algn="ctr"/>
          <a:r>
            <a:rPr b="0" lang="fr-FR" sz="1000" spc="-1" strike="noStrike">
              <a:solidFill>
                <a:srgbClr val="000000"/>
              </a:solidFill>
              <a:latin typeface="Times New Roman"/>
            </a:rPr>
            <a:t>Pour toutes questions ou suggestions concernant cet outil et son utilisation, contacter :</a:t>
          </a:r>
          <a:endParaRPr b="0" lang="fr-FR" sz="1000" spc="-1" strike="noStrike">
            <a:latin typeface="Times New Roman"/>
          </a:endParaRPr>
        </a:p>
        <a:p>
          <a:pPr algn="ctr"/>
          <a:r>
            <a:rPr b="0" lang="fr-FR" sz="1000" spc="-1" strike="noStrike">
              <a:solidFill>
                <a:srgbClr val="000000"/>
              </a:solidFill>
              <a:latin typeface="Times New Roman"/>
            </a:rPr>
            <a:t>Sandrine LORIOT - Irstea Bordeaux -  </a:t>
          </a:r>
          <a:r>
            <a:rPr b="0" i="1" lang="fr-FR" sz="1000" spc="-1" strike="noStrike">
              <a:solidFill>
                <a:srgbClr val="0000ff"/>
              </a:solidFill>
              <a:latin typeface="Times New Roman"/>
            </a:rPr>
            <a:t>sandrine.loriot@irstea.fr</a:t>
          </a:r>
          <a:endParaRPr b="0" lang="fr-FR" sz="1000" spc="-1" strike="noStrike">
            <a:latin typeface="Times New Roman"/>
          </a:endParaRPr>
        </a:p>
      </xdr:txBody>
    </xdr:sp>
    <xdr:clientData/>
  </xdr:twoCellAnchor>
  <xdr:twoCellAnchor editAs="oneCell">
    <xdr:from>
      <xdr:col>9</xdr:col>
      <xdr:colOff>87480</xdr:colOff>
      <xdr:row>1</xdr:row>
      <xdr:rowOff>172080</xdr:rowOff>
    </xdr:from>
    <xdr:to>
      <xdr:col>10</xdr:col>
      <xdr:colOff>1027440</xdr:colOff>
      <xdr:row>2</xdr:row>
      <xdr:rowOff>95760</xdr:rowOff>
    </xdr:to>
    <xdr:clientData/>
  </xdr:twoCellAnchor>
  <xdr:twoCellAnchor editAs="oneCell">
    <xdr:from>
      <xdr:col>9</xdr:col>
      <xdr:colOff>87480</xdr:colOff>
      <xdr:row>0</xdr:row>
      <xdr:rowOff>248040</xdr:rowOff>
    </xdr:from>
    <xdr:to>
      <xdr:col>10</xdr:col>
      <xdr:colOff>1027440</xdr:colOff>
      <xdr:row>1</xdr:row>
      <xdr:rowOff>172080</xdr:rowOff>
    </xdr:to>
    <xdr:clientData/>
  </xdr:twoCellAnchor>
  <xdr:twoCellAnchor editAs="oneCell">
    <xdr:from>
      <xdr:col>9</xdr:col>
      <xdr:colOff>87480</xdr:colOff>
      <xdr:row>0</xdr:row>
      <xdr:rowOff>9720</xdr:rowOff>
    </xdr:from>
    <xdr:to>
      <xdr:col>10</xdr:col>
      <xdr:colOff>1027440</xdr:colOff>
      <xdr:row>0</xdr:row>
      <xdr:rowOff>248040</xdr:rowOff>
    </xdr:to>
    <xdr:clientData/>
  </xdr:twoCellAnchor>
  <xdr:twoCellAnchor editAs="oneCell">
    <xdr:from>
      <xdr:col>9</xdr:col>
      <xdr:colOff>87480</xdr:colOff>
      <xdr:row>2</xdr:row>
      <xdr:rowOff>86040</xdr:rowOff>
    </xdr:from>
    <xdr:to>
      <xdr:col>10</xdr:col>
      <xdr:colOff>1027440</xdr:colOff>
      <xdr:row>3</xdr:row>
      <xdr:rowOff>9720</xdr:rowOff>
    </xdr:to>
    <xdr:clientData/>
  </xdr:twoCellAnchor>
</xdr:wsDr>
</file>

<file path=xl/drawings/drawing5.xml><?xml version="1.0" encoding="utf-8"?>
<xdr:wsDr xmlns:xdr="http://schemas.openxmlformats.org/drawingml/2006/spreadsheetDrawing" xmlns:a="http://schemas.openxmlformats.org/drawingml/2006/main" xmlns:r="http://schemas.openxmlformats.org/officeDocument/2006/relationships">
  <xdr:twoCellAnchor editAs="oneCell">
    <xdr:from>
      <xdr:col>22</xdr:col>
      <xdr:colOff>9720</xdr:colOff>
      <xdr:row>6</xdr:row>
      <xdr:rowOff>19080</xdr:rowOff>
    </xdr:from>
    <xdr:to>
      <xdr:col>22</xdr:col>
      <xdr:colOff>1551960</xdr:colOff>
      <xdr:row>9</xdr:row>
      <xdr:rowOff>3960</xdr:rowOff>
    </xdr:to>
    <xdr:grpSp>
      <xdr:nvGrpSpPr>
        <xdr:cNvPr id="6" name="Group 25"/>
        <xdr:cNvGrpSpPr/>
      </xdr:nvGrpSpPr>
      <xdr:grpSpPr>
        <a:xfrm>
          <a:off x="7954920" y="1076400"/>
          <a:ext cx="1542240" cy="480240"/>
          <a:chOff x="7954920" y="1076400"/>
          <a:chExt cx="1542240" cy="480240"/>
        </a:xfrm>
      </xdr:grpSpPr>
    </xdr:grpSp>
    <xdr:clientData/>
  </xdr:twoCellAnchor>
  <xdr:twoCellAnchor editAs="oneCell">
    <xdr:from>
      <xdr:col>22</xdr:col>
      <xdr:colOff>0</xdr:colOff>
      <xdr:row>0</xdr:row>
      <xdr:rowOff>9360</xdr:rowOff>
    </xdr:from>
    <xdr:to>
      <xdr:col>22</xdr:col>
      <xdr:colOff>1572480</xdr:colOff>
      <xdr:row>1</xdr:row>
      <xdr:rowOff>66240</xdr:rowOff>
    </xdr:to>
    <xdr:clientData/>
  </xdr:twoCellAnchor>
  <xdr:twoCellAnchor editAs="oneCell">
    <xdr:from>
      <xdr:col>22</xdr:col>
      <xdr:colOff>0</xdr:colOff>
      <xdr:row>1</xdr:row>
      <xdr:rowOff>56880</xdr:rowOff>
    </xdr:from>
    <xdr:to>
      <xdr:col>22</xdr:col>
      <xdr:colOff>1572480</xdr:colOff>
      <xdr:row>2</xdr:row>
      <xdr:rowOff>133560</xdr:rowOff>
    </xdr:to>
    <xdr:clientData/>
  </xdr:twoCellAnchor>
  <xdr:twoCellAnchor editAs="oneCell">
    <xdr:from>
      <xdr:col>23</xdr:col>
      <xdr:colOff>80280</xdr:colOff>
      <xdr:row>0</xdr:row>
      <xdr:rowOff>38160</xdr:rowOff>
    </xdr:from>
    <xdr:to>
      <xdr:col>23</xdr:col>
      <xdr:colOff>1122120</xdr:colOff>
      <xdr:row>2</xdr:row>
      <xdr:rowOff>109440</xdr:rowOff>
    </xdr:to>
    <xdr:grpSp>
      <xdr:nvGrpSpPr>
        <xdr:cNvPr id="7" name="Group 33"/>
        <xdr:cNvGrpSpPr/>
      </xdr:nvGrpSpPr>
      <xdr:grpSpPr>
        <a:xfrm>
          <a:off x="9706320" y="38160"/>
          <a:ext cx="1041840" cy="433080"/>
          <a:chOff x="9706320" y="38160"/>
          <a:chExt cx="1041840" cy="433080"/>
        </a:xfrm>
      </xdr:grpSpPr>
    </xdr:grpSp>
    <xdr:clientData/>
  </xdr:twoCellAnchor>
  <xdr:twoCellAnchor editAs="oneCell">
    <xdr:from>
      <xdr:col>23</xdr:col>
      <xdr:colOff>80280</xdr:colOff>
      <xdr:row>3</xdr:row>
      <xdr:rowOff>0</xdr:rowOff>
    </xdr:from>
    <xdr:to>
      <xdr:col>23</xdr:col>
      <xdr:colOff>1112040</xdr:colOff>
      <xdr:row>8</xdr:row>
      <xdr:rowOff>71280</xdr:rowOff>
    </xdr:to>
    <xdr:grpSp>
      <xdr:nvGrpSpPr>
        <xdr:cNvPr id="8" name="Group 116"/>
        <xdr:cNvGrpSpPr/>
      </xdr:nvGrpSpPr>
      <xdr:grpSpPr>
        <a:xfrm>
          <a:off x="9706320" y="533520"/>
          <a:ext cx="1031760" cy="918720"/>
          <a:chOff x="9706320" y="533520"/>
          <a:chExt cx="1031760" cy="918720"/>
        </a:xfrm>
      </xdr:grpSpPr>
    </xdr:grpSp>
    <xdr:clientData/>
  </xdr:twoCellAnchor>
  <xdr:twoCellAnchor editAs="oneCell">
    <xdr:from>
      <xdr:col>22</xdr:col>
      <xdr:colOff>443160</xdr:colOff>
      <xdr:row>60</xdr:row>
      <xdr:rowOff>9360</xdr:rowOff>
    </xdr:from>
    <xdr:to>
      <xdr:col>23</xdr:col>
      <xdr:colOff>323280</xdr:colOff>
      <xdr:row>61</xdr:row>
      <xdr:rowOff>95400</xdr:rowOff>
    </xdr:to>
    <xdr:clientData/>
  </xdr:twoCellAnchor>
  <xdr:twoCellAnchor editAs="oneCell">
    <xdr:from>
      <xdr:col>22</xdr:col>
      <xdr:colOff>0</xdr:colOff>
      <xdr:row>2</xdr:row>
      <xdr:rowOff>124200</xdr:rowOff>
    </xdr:from>
    <xdr:to>
      <xdr:col>22</xdr:col>
      <xdr:colOff>1572480</xdr:colOff>
      <xdr:row>4</xdr:row>
      <xdr:rowOff>28080</xdr:rowOff>
    </xdr:to>
    <xdr:clientData/>
  </xdr:twoCellAnchor>
  <xdr:twoCellAnchor editAs="oneCell">
    <xdr:from>
      <xdr:col>22</xdr:col>
      <xdr:colOff>0</xdr:colOff>
      <xdr:row>4</xdr:row>
      <xdr:rowOff>19080</xdr:rowOff>
    </xdr:from>
    <xdr:to>
      <xdr:col>22</xdr:col>
      <xdr:colOff>1572480</xdr:colOff>
      <xdr:row>5</xdr:row>
      <xdr:rowOff>85680</xdr:rowOff>
    </xdr:to>
    <xdr:clientData/>
  </xdr:twoCellAnchor>
</xdr:wsDr>
</file>

<file path=xl/drawings/drawing6.xml><?xml version="1.0" encoding="utf-8"?>
<xdr:wsDr xmlns:xdr="http://schemas.openxmlformats.org/drawingml/2006/spreadsheetDrawing" xmlns:a="http://schemas.openxmlformats.org/drawingml/2006/main" xmlns:r="http://schemas.openxmlformats.org/officeDocument/2006/relationships">
  <xdr:twoCellAnchor editAs="oneCell">
    <xdr:from>
      <xdr:col>22</xdr:col>
      <xdr:colOff>9720</xdr:colOff>
      <xdr:row>6</xdr:row>
      <xdr:rowOff>19080</xdr:rowOff>
    </xdr:from>
    <xdr:to>
      <xdr:col>22</xdr:col>
      <xdr:colOff>1551960</xdr:colOff>
      <xdr:row>9</xdr:row>
      <xdr:rowOff>3960</xdr:rowOff>
    </xdr:to>
    <xdr:grpSp>
      <xdr:nvGrpSpPr>
        <xdr:cNvPr id="9" name="Group 25"/>
        <xdr:cNvGrpSpPr/>
      </xdr:nvGrpSpPr>
      <xdr:grpSpPr>
        <a:xfrm>
          <a:off x="7954920" y="1076400"/>
          <a:ext cx="1542240" cy="480240"/>
          <a:chOff x="7954920" y="1076400"/>
          <a:chExt cx="1542240" cy="480240"/>
        </a:xfrm>
      </xdr:grpSpPr>
    </xdr:grpSp>
    <xdr:clientData/>
  </xdr:twoCellAnchor>
  <xdr:twoCellAnchor editAs="oneCell">
    <xdr:from>
      <xdr:col>22</xdr:col>
      <xdr:colOff>9720</xdr:colOff>
      <xdr:row>0</xdr:row>
      <xdr:rowOff>9360</xdr:rowOff>
    </xdr:from>
    <xdr:to>
      <xdr:col>22</xdr:col>
      <xdr:colOff>1572480</xdr:colOff>
      <xdr:row>1</xdr:row>
      <xdr:rowOff>66240</xdr:rowOff>
    </xdr:to>
    <xdr:clientData/>
  </xdr:twoCellAnchor>
  <xdr:twoCellAnchor editAs="oneCell">
    <xdr:from>
      <xdr:col>22</xdr:col>
      <xdr:colOff>9720</xdr:colOff>
      <xdr:row>1</xdr:row>
      <xdr:rowOff>56880</xdr:rowOff>
    </xdr:from>
    <xdr:to>
      <xdr:col>22</xdr:col>
      <xdr:colOff>1572480</xdr:colOff>
      <xdr:row>2</xdr:row>
      <xdr:rowOff>133560</xdr:rowOff>
    </xdr:to>
    <xdr:clientData/>
  </xdr:twoCellAnchor>
  <xdr:twoCellAnchor editAs="oneCell">
    <xdr:from>
      <xdr:col>23</xdr:col>
      <xdr:colOff>80280</xdr:colOff>
      <xdr:row>0</xdr:row>
      <xdr:rowOff>38160</xdr:rowOff>
    </xdr:from>
    <xdr:to>
      <xdr:col>23</xdr:col>
      <xdr:colOff>1122120</xdr:colOff>
      <xdr:row>2</xdr:row>
      <xdr:rowOff>109440</xdr:rowOff>
    </xdr:to>
    <xdr:grpSp>
      <xdr:nvGrpSpPr>
        <xdr:cNvPr id="10" name="Group 33"/>
        <xdr:cNvGrpSpPr/>
      </xdr:nvGrpSpPr>
      <xdr:grpSpPr>
        <a:xfrm>
          <a:off x="9706320" y="38160"/>
          <a:ext cx="1041840" cy="433080"/>
          <a:chOff x="9706320" y="38160"/>
          <a:chExt cx="1041840" cy="433080"/>
        </a:xfrm>
      </xdr:grpSpPr>
    </xdr:grpSp>
    <xdr:clientData/>
  </xdr:twoCellAnchor>
  <xdr:twoCellAnchor editAs="oneCell">
    <xdr:from>
      <xdr:col>23</xdr:col>
      <xdr:colOff>80280</xdr:colOff>
      <xdr:row>3</xdr:row>
      <xdr:rowOff>0</xdr:rowOff>
    </xdr:from>
    <xdr:to>
      <xdr:col>23</xdr:col>
      <xdr:colOff>1112040</xdr:colOff>
      <xdr:row>8</xdr:row>
      <xdr:rowOff>71280</xdr:rowOff>
    </xdr:to>
    <xdr:grpSp>
      <xdr:nvGrpSpPr>
        <xdr:cNvPr id="11" name="Group 116"/>
        <xdr:cNvGrpSpPr/>
      </xdr:nvGrpSpPr>
      <xdr:grpSpPr>
        <a:xfrm>
          <a:off x="9706320" y="533520"/>
          <a:ext cx="1031760" cy="918720"/>
          <a:chOff x="9706320" y="533520"/>
          <a:chExt cx="1031760" cy="918720"/>
        </a:xfrm>
      </xdr:grpSpPr>
    </xdr:grpSp>
    <xdr:clientData/>
  </xdr:twoCellAnchor>
  <xdr:twoCellAnchor editAs="oneCell">
    <xdr:from>
      <xdr:col>22</xdr:col>
      <xdr:colOff>443160</xdr:colOff>
      <xdr:row>60</xdr:row>
      <xdr:rowOff>9360</xdr:rowOff>
    </xdr:from>
    <xdr:to>
      <xdr:col>23</xdr:col>
      <xdr:colOff>323280</xdr:colOff>
      <xdr:row>61</xdr:row>
      <xdr:rowOff>95400</xdr:rowOff>
    </xdr:to>
    <xdr:clientData/>
  </xdr:twoCellAnchor>
  <xdr:twoCellAnchor editAs="oneCell">
    <xdr:from>
      <xdr:col>22</xdr:col>
      <xdr:colOff>9720</xdr:colOff>
      <xdr:row>2</xdr:row>
      <xdr:rowOff>124200</xdr:rowOff>
    </xdr:from>
    <xdr:to>
      <xdr:col>22</xdr:col>
      <xdr:colOff>1572480</xdr:colOff>
      <xdr:row>4</xdr:row>
      <xdr:rowOff>28080</xdr:rowOff>
    </xdr:to>
    <xdr:clientData/>
  </xdr:twoCellAnchor>
  <xdr:twoCellAnchor editAs="oneCell">
    <xdr:from>
      <xdr:col>22</xdr:col>
      <xdr:colOff>9720</xdr:colOff>
      <xdr:row>4</xdr:row>
      <xdr:rowOff>19080</xdr:rowOff>
    </xdr:from>
    <xdr:to>
      <xdr:col>22</xdr:col>
      <xdr:colOff>1572480</xdr:colOff>
      <xdr:row>5</xdr:row>
      <xdr:rowOff>85680</xdr:rowOff>
    </xdr:to>
    <xdr:clientData/>
  </xdr:twoCellAnchor>
</xdr:wsDr>
</file>

<file path=xl/drawings/drawing7.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120600</xdr:colOff>
      <xdr:row>3</xdr:row>
      <xdr:rowOff>47520</xdr:rowOff>
    </xdr:from>
    <xdr:to>
      <xdr:col>9</xdr:col>
      <xdr:colOff>39600</xdr:colOff>
      <xdr:row>10</xdr:row>
      <xdr:rowOff>95400</xdr:rowOff>
    </xdr:to>
    <xdr:sp>
      <xdr:nvSpPr>
        <xdr:cNvPr id="12" name="Text Box 5"/>
        <xdr:cNvSpPr/>
      </xdr:nvSpPr>
      <xdr:spPr>
        <a:xfrm>
          <a:off x="4871520" y="628560"/>
          <a:ext cx="4885560" cy="1381320"/>
        </a:xfrm>
        <a:prstGeom prst="rect">
          <a:avLst/>
        </a:prstGeom>
        <a:solidFill>
          <a:srgbClr val="ffff00"/>
        </a:solidFill>
        <a:ln w="9360">
          <a:solidFill>
            <a:srgbClr val="000000"/>
          </a:solidFill>
          <a:miter/>
        </a:ln>
      </xdr:spPr>
      <xdr:style>
        <a:lnRef idx="0"/>
        <a:fillRef idx="0"/>
        <a:effectRef idx="0"/>
        <a:fontRef idx="minor"/>
      </xdr:style>
      <xdr:txBody>
        <a:bodyPr lIns="27360" rIns="0" tIns="22680" bIns="0" anchor="t">
          <a:noAutofit/>
        </a:bodyPr>
        <a:p>
          <a:r>
            <a:rPr b="1" i="1" lang="fr-FR" sz="1000" spc="-1" strike="noStrike" u="sng">
              <a:solidFill>
                <a:srgbClr val="000000"/>
              </a:solidFill>
              <a:uFillTx/>
              <a:latin typeface="Arial"/>
            </a:rPr>
            <a:t>Attention</a:t>
          </a:r>
          <a:r>
            <a:rPr b="0" i="1" lang="fr-FR" sz="1000" spc="-1" strike="noStrike">
              <a:solidFill>
                <a:srgbClr val="000000"/>
              </a:solidFill>
              <a:latin typeface="Arial"/>
            </a:rPr>
            <a:t> : cette liste est indépendante de la liste taxons de référence. Elle en reprend les noms et les codes à partir de la saisie </a:t>
          </a:r>
          <a:r>
            <a:rPr b="1" i="1" lang="fr-FR" sz="1000" spc="-1" strike="noStrike">
              <a:solidFill>
                <a:srgbClr val="000000"/>
              </a:solidFill>
              <a:latin typeface="Arial"/>
            </a:rPr>
            <a:t>manuelle</a:t>
          </a:r>
          <a:r>
            <a:rPr b="0" i="1" lang="fr-FR" sz="1000" spc="-1" strike="noStrike">
              <a:solidFill>
                <a:srgbClr val="000000"/>
              </a:solidFill>
              <a:latin typeface="Arial"/>
            </a:rPr>
            <a:t> des codes.</a:t>
          </a:r>
          <a:endParaRPr b="0" lang="fr-FR" sz="1000" spc="-1" strike="noStrike">
            <a:latin typeface="Times New Roman"/>
          </a:endParaRPr>
        </a:p>
        <a:p>
          <a:r>
            <a:rPr b="0" i="1" lang="fr-FR" sz="1000" spc="-1" strike="noStrike">
              <a:solidFill>
                <a:srgbClr val="000000"/>
              </a:solidFill>
              <a:latin typeface="Arial"/>
            </a:rPr>
            <a:t>Les mises  à jour éventuelles doivent être réalisées manuellement, par ajout, modification ou suppression de codes (ajouts dans le corps de liste, pour conserver l'ensemble de la liste dans le groupe de cellules nommé "noms_taxons".</a:t>
          </a:r>
          <a:endParaRPr b="0" lang="fr-FR" sz="1000" spc="-1" strike="noStrike">
            <a:latin typeface="Times New Roman"/>
          </a:endParaRPr>
        </a:p>
        <a:p>
          <a:r>
            <a:rPr b="1" i="1" lang="fr-FR" sz="1000" spc="-1" strike="noStrike">
              <a:solidFill>
                <a:srgbClr val="000000"/>
              </a:solidFill>
              <a:latin typeface="Arial"/>
            </a:rPr>
            <a:t>Ce tableau n'est utilisé que par la liste déroulante d'aide à la saisie dans la feuille de calcul.</a:t>
          </a:r>
          <a:endParaRPr b="0" lang="fr-FR" sz="1000" spc="-1" strike="noStrike">
            <a:latin typeface="Times New Roman"/>
          </a:endParaRPr>
        </a:p>
      </xdr:txBody>
    </xdr:sp>
    <xdr:clientData/>
  </xdr:twoCellAnchor>
</xdr:wsDr>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mailto:sandrine.loriot@irstea.fr" TargetMode="External"/><Relationship Id="rId2" Type="http://schemas.openxmlformats.org/officeDocument/2006/relationships/drawing" Target="../drawings/drawing1.xml"/>
</Relationships>
</file>

<file path=xl/worksheets/_rels/sheet2.xml.rels><?xml version="1.0" encoding="UTF-8"?>
<Relationships xmlns="http://schemas.openxmlformats.org/package/2006/relationships"><Relationship Id="rId1" Type="http://schemas.openxmlformats.org/officeDocument/2006/relationships/comments" Target="../comments2.xml"/><Relationship Id="rId2" Type="http://schemas.openxmlformats.org/officeDocument/2006/relationships/drawing" Target="../drawings/drawing2.xml"/><Relationship Id="rId3" Type="http://schemas.openxmlformats.org/officeDocument/2006/relationships/vmlDrawing" Target="../drawings/vmlDrawing1.vml"/>
</Relationships>
</file>

<file path=xl/worksheets/_rels/sheet3.xml.rels><?xml version="1.0" encoding="UTF-8"?>
<Relationships xmlns="http://schemas.openxmlformats.org/package/2006/relationships"><Relationship Id="rId1" Type="http://schemas.openxmlformats.org/officeDocument/2006/relationships/drawing" Target="../drawings/drawing3.xml"/>
</Relationships>
</file>

<file path=xl/worksheets/_rels/sheet5.xml.rels><?xml version="1.0" encoding="UTF-8"?>
<Relationships xmlns="http://schemas.openxmlformats.org/package/2006/relationships"><Relationship Id="rId1" Type="http://schemas.openxmlformats.org/officeDocument/2006/relationships/drawing" Target="../drawings/drawing4.xml"/>
</Relationships>
</file>

<file path=xl/worksheets/_rels/sheet6.xml.rels><?xml version="1.0" encoding="UTF-8"?>
<Relationships xmlns="http://schemas.openxmlformats.org/package/2006/relationships"><Relationship Id="rId1" Type="http://schemas.openxmlformats.org/officeDocument/2006/relationships/comments" Target="../comments6.xml"/><Relationship Id="rId2" Type="http://schemas.openxmlformats.org/officeDocument/2006/relationships/drawing" Target="../drawings/drawing5.xml"/><Relationship Id="rId3" Type="http://schemas.openxmlformats.org/officeDocument/2006/relationships/vmlDrawing" Target="../drawings/vmlDrawing2.vml"/>
</Relationships>
</file>

<file path=xl/worksheets/_rels/sheet7.xml.rels><?xml version="1.0" encoding="UTF-8"?>
<Relationships xmlns="http://schemas.openxmlformats.org/package/2006/relationships"><Relationship Id="rId1" Type="http://schemas.openxmlformats.org/officeDocument/2006/relationships/comments" Target="../comments7.xml"/><Relationship Id="rId2" Type="http://schemas.openxmlformats.org/officeDocument/2006/relationships/drawing" Target="../drawings/drawing6.xml"/><Relationship Id="rId3" Type="http://schemas.openxmlformats.org/officeDocument/2006/relationships/vmlDrawing" Target="../drawings/vmlDrawing3.vml"/>
</Relationships>
</file>

<file path=xl/worksheets/_rels/sheet8.xml.rels><?xml version="1.0" encoding="UTF-8"?>
<Relationships xmlns="http://schemas.openxmlformats.org/package/2006/relationships"><Relationship Id="rId1" Type="http://schemas.openxmlformats.org/officeDocument/2006/relationships/drawing" Target="../drawings/drawing7.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O37"/>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0546875" defaultRowHeight="12.75" zeroHeight="false" outlineLevelRow="0" outlineLevelCol="0"/>
  <sheetData>
    <row r="1" customFormat="false" ht="24" hidden="false" customHeight="false" outlineLevel="0" collapsed="false">
      <c r="A1" s="1" t="s">
        <v>0</v>
      </c>
      <c r="B1" s="1"/>
      <c r="C1" s="1"/>
      <c r="D1" s="1"/>
      <c r="E1" s="1"/>
      <c r="F1" s="1"/>
      <c r="G1" s="1"/>
      <c r="H1" s="1"/>
      <c r="I1" s="1"/>
      <c r="J1" s="1"/>
      <c r="K1" s="1"/>
      <c r="L1" s="1"/>
      <c r="M1" s="1"/>
      <c r="N1" s="2"/>
      <c r="O1" s="2"/>
    </row>
    <row r="2" customFormat="false" ht="12.75" hidden="false" customHeight="false" outlineLevel="0" collapsed="false">
      <c r="A2" s="3"/>
      <c r="B2" s="4"/>
      <c r="C2" s="4"/>
      <c r="D2" s="4"/>
      <c r="E2" s="5"/>
      <c r="F2" s="5"/>
      <c r="G2" s="5"/>
      <c r="H2" s="5"/>
      <c r="I2" s="5"/>
      <c r="J2" s="5"/>
      <c r="K2" s="5"/>
      <c r="L2" s="5"/>
      <c r="M2" s="6"/>
      <c r="N2" s="2"/>
      <c r="O2" s="2"/>
    </row>
    <row r="3" customFormat="false" ht="6" hidden="false" customHeight="true" outlineLevel="0" collapsed="false">
      <c r="A3" s="7"/>
      <c r="B3" s="8"/>
      <c r="C3" s="8"/>
      <c r="D3" s="8"/>
      <c r="E3" s="8"/>
      <c r="F3" s="8"/>
      <c r="G3" s="8"/>
      <c r="H3" s="8"/>
      <c r="I3" s="8"/>
      <c r="J3" s="8"/>
      <c r="K3" s="8"/>
      <c r="L3" s="8"/>
      <c r="M3" s="9"/>
    </row>
    <row r="4" customFormat="false" ht="14.25" hidden="false" customHeight="false" outlineLevel="0" collapsed="false">
      <c r="A4" s="10"/>
      <c r="B4" s="4"/>
      <c r="C4" s="4"/>
      <c r="D4" s="4"/>
      <c r="E4" s="4"/>
      <c r="F4" s="4"/>
      <c r="G4" s="4"/>
      <c r="H4" s="4"/>
      <c r="I4" s="4"/>
      <c r="J4" s="4"/>
      <c r="K4" s="4"/>
      <c r="L4" s="4"/>
      <c r="M4" s="11" t="s">
        <v>1</v>
      </c>
    </row>
    <row r="5" customFormat="false" ht="12.75" hidden="false" customHeight="false" outlineLevel="0" collapsed="false">
      <c r="A5" s="10"/>
      <c r="B5" s="4"/>
      <c r="C5" s="4"/>
      <c r="D5" s="4"/>
      <c r="E5" s="5"/>
      <c r="F5" s="5"/>
      <c r="G5" s="5"/>
      <c r="H5" s="5"/>
      <c r="I5" s="5"/>
      <c r="J5" s="5"/>
      <c r="K5" s="5"/>
      <c r="L5" s="5"/>
      <c r="M5" s="6"/>
      <c r="N5" s="2"/>
      <c r="O5" s="2"/>
    </row>
    <row r="6" customFormat="false" ht="43.5" hidden="false" customHeight="false" outlineLevel="0" collapsed="false">
      <c r="A6" s="12"/>
      <c r="B6" s="13" t="s">
        <v>2</v>
      </c>
      <c r="C6" s="4"/>
      <c r="D6" s="4"/>
      <c r="E6" s="4"/>
      <c r="F6" s="4"/>
      <c r="G6" s="4"/>
      <c r="H6" s="4"/>
      <c r="I6" s="4"/>
      <c r="J6" s="4"/>
      <c r="K6" s="4"/>
      <c r="L6" s="4"/>
      <c r="M6" s="14"/>
    </row>
    <row r="7" customFormat="false" ht="43.5" hidden="false" customHeight="false" outlineLevel="0" collapsed="false">
      <c r="A7" s="12"/>
      <c r="B7" s="13" t="s">
        <v>3</v>
      </c>
      <c r="C7" s="4"/>
      <c r="D7" s="4"/>
      <c r="E7" s="4"/>
      <c r="F7" s="4"/>
      <c r="G7" s="4"/>
      <c r="H7" s="4"/>
      <c r="I7" s="4"/>
      <c r="J7" s="4"/>
      <c r="K7" s="4"/>
      <c r="L7" s="4"/>
      <c r="M7" s="14"/>
    </row>
    <row r="8" customFormat="false" ht="43.5" hidden="false" customHeight="false" outlineLevel="0" collapsed="false">
      <c r="A8" s="12"/>
      <c r="B8" s="13" t="s">
        <v>4</v>
      </c>
      <c r="C8" s="4"/>
      <c r="D8" s="4"/>
      <c r="E8" s="4"/>
      <c r="F8" s="4"/>
      <c r="G8" s="4"/>
      <c r="H8" s="4"/>
      <c r="I8" s="4"/>
      <c r="J8" s="4"/>
      <c r="K8" s="4"/>
      <c r="L8" s="4"/>
      <c r="M8" s="14"/>
    </row>
    <row r="9" customFormat="false" ht="43.5" hidden="false" customHeight="false" outlineLevel="0" collapsed="false">
      <c r="A9" s="15" t="s">
        <v>5</v>
      </c>
      <c r="B9" s="13" t="s">
        <v>6</v>
      </c>
      <c r="C9" s="4"/>
      <c r="D9" s="4"/>
      <c r="E9" s="4"/>
      <c r="F9" s="4"/>
      <c r="G9" s="4"/>
      <c r="H9" s="4"/>
      <c r="I9" s="4"/>
      <c r="J9" s="4"/>
      <c r="K9" s="4"/>
      <c r="L9" s="16" t="s">
        <v>7</v>
      </c>
      <c r="M9" s="14"/>
    </row>
    <row r="10" customFormat="false" ht="12.75" hidden="false" customHeight="false" outlineLevel="0" collapsed="false">
      <c r="A10" s="10"/>
      <c r="B10" s="8"/>
      <c r="C10" s="8"/>
      <c r="D10" s="8"/>
      <c r="E10" s="8"/>
      <c r="F10" s="8"/>
      <c r="G10" s="8"/>
      <c r="H10" s="8"/>
      <c r="I10" s="8"/>
      <c r="J10" s="8"/>
      <c r="K10" s="8"/>
      <c r="L10" s="8"/>
      <c r="M10" s="9"/>
    </row>
    <row r="11" customFormat="false" ht="12.75" hidden="false" customHeight="false" outlineLevel="0" collapsed="false">
      <c r="A11" s="10"/>
      <c r="B11" s="4"/>
      <c r="C11" s="4"/>
      <c r="D11" s="4"/>
      <c r="E11" s="4"/>
      <c r="F11" s="4"/>
      <c r="G11" s="4"/>
      <c r="H11" s="4"/>
      <c r="I11" s="4"/>
      <c r="J11" s="4"/>
      <c r="K11" s="4"/>
      <c r="L11" s="4"/>
      <c r="M11" s="14"/>
    </row>
    <row r="12" customFormat="false" ht="12.75" hidden="false" customHeight="false" outlineLevel="0" collapsed="false">
      <c r="A12" s="10"/>
      <c r="B12" s="4"/>
      <c r="C12" s="4"/>
      <c r="D12" s="4"/>
      <c r="E12" s="4"/>
      <c r="F12" s="4"/>
      <c r="G12" s="4"/>
      <c r="H12" s="4"/>
      <c r="I12" s="4"/>
      <c r="J12" s="4"/>
      <c r="K12" s="4"/>
      <c r="L12" s="4"/>
      <c r="M12" s="14"/>
    </row>
    <row r="13" customFormat="false" ht="12.75" hidden="false" customHeight="false" outlineLevel="0" collapsed="false">
      <c r="A13" s="10"/>
      <c r="B13" s="4"/>
      <c r="C13" s="4"/>
      <c r="D13" s="4"/>
      <c r="E13" s="4"/>
      <c r="F13" s="4"/>
      <c r="G13" s="4"/>
      <c r="H13" s="4"/>
      <c r="I13" s="4"/>
      <c r="J13" s="4"/>
      <c r="K13" s="4"/>
      <c r="L13" s="4"/>
      <c r="M13" s="14"/>
    </row>
    <row r="14" customFormat="false" ht="12.75" hidden="false" customHeight="false" outlineLevel="0" collapsed="false">
      <c r="A14" s="10"/>
      <c r="B14" s="4"/>
      <c r="C14" s="4"/>
      <c r="D14" s="4"/>
      <c r="E14" s="4"/>
      <c r="F14" s="4"/>
      <c r="G14" s="4"/>
      <c r="H14" s="4"/>
      <c r="I14" s="4"/>
      <c r="J14" s="4"/>
      <c r="K14" s="4"/>
      <c r="L14" s="4"/>
      <c r="M14" s="14"/>
    </row>
    <row r="15" customFormat="false" ht="30" hidden="false" customHeight="false" outlineLevel="0" collapsed="false">
      <c r="A15" s="10"/>
      <c r="B15" s="4"/>
      <c r="C15" s="4"/>
      <c r="D15" s="4"/>
      <c r="E15" s="4"/>
      <c r="F15" s="4"/>
      <c r="G15" s="4"/>
      <c r="H15" s="4"/>
      <c r="I15" s="4"/>
      <c r="J15" s="4"/>
      <c r="K15" s="4"/>
      <c r="L15" s="17" t="s">
        <v>8</v>
      </c>
      <c r="M15" s="14"/>
    </row>
    <row r="16" customFormat="false" ht="30" hidden="false" customHeight="false" outlineLevel="0" collapsed="false">
      <c r="A16" s="10"/>
      <c r="B16" s="4"/>
      <c r="C16" s="4"/>
      <c r="D16" s="4"/>
      <c r="E16" s="4"/>
      <c r="F16" s="4"/>
      <c r="G16" s="4"/>
      <c r="H16" s="4"/>
      <c r="I16" s="4"/>
      <c r="J16" s="4"/>
      <c r="K16" s="4"/>
      <c r="L16" s="17" t="s">
        <v>9</v>
      </c>
      <c r="M16" s="14"/>
    </row>
    <row r="17" customFormat="false" ht="12.75" hidden="false" customHeight="false" outlineLevel="0" collapsed="false">
      <c r="A17" s="10"/>
      <c r="B17" s="4"/>
      <c r="C17" s="4"/>
      <c r="D17" s="4"/>
      <c r="E17" s="4"/>
      <c r="F17" s="4"/>
      <c r="G17" s="4"/>
      <c r="H17" s="4"/>
      <c r="I17" s="4"/>
      <c r="J17" s="4"/>
      <c r="K17" s="4"/>
      <c r="L17" s="4"/>
      <c r="M17" s="14"/>
    </row>
    <row r="18" customFormat="false" ht="12.75" hidden="false" customHeight="false" outlineLevel="0" collapsed="false">
      <c r="A18" s="10"/>
      <c r="B18" s="4"/>
      <c r="C18" s="4"/>
      <c r="D18" s="4"/>
      <c r="E18" s="4"/>
      <c r="F18" s="4"/>
      <c r="G18" s="4"/>
      <c r="H18" s="4"/>
      <c r="I18" s="4"/>
      <c r="J18" s="4"/>
      <c r="K18" s="4"/>
      <c r="L18" s="4"/>
      <c r="M18" s="14"/>
    </row>
    <row r="19" customFormat="false" ht="14.25" hidden="false" customHeight="false" outlineLevel="0" collapsed="false">
      <c r="A19" s="18" t="s">
        <v>10</v>
      </c>
      <c r="B19" s="18"/>
      <c r="C19" s="18"/>
      <c r="D19" s="18"/>
      <c r="E19" s="18"/>
      <c r="F19" s="18"/>
      <c r="G19" s="18"/>
      <c r="H19" s="18"/>
      <c r="I19" s="18"/>
      <c r="J19" s="18"/>
      <c r="K19" s="18"/>
      <c r="L19" s="18"/>
      <c r="M19" s="18"/>
      <c r="N19" s="19"/>
      <c r="O19" s="19"/>
    </row>
    <row r="20" customFormat="false" ht="14.25" hidden="false" customHeight="false" outlineLevel="0" collapsed="false">
      <c r="A20" s="18" t="s">
        <v>11</v>
      </c>
      <c r="B20" s="18"/>
      <c r="C20" s="18"/>
      <c r="D20" s="18"/>
      <c r="E20" s="18"/>
      <c r="F20" s="18"/>
      <c r="G20" s="18"/>
      <c r="H20" s="18"/>
      <c r="I20" s="18"/>
      <c r="J20" s="18"/>
      <c r="K20" s="18"/>
      <c r="L20" s="18"/>
      <c r="M20" s="18"/>
      <c r="N20" s="19"/>
      <c r="O20" s="19"/>
    </row>
    <row r="21" customFormat="false" ht="14.25" hidden="false" customHeight="false" outlineLevel="0" collapsed="false">
      <c r="A21" s="18" t="s">
        <v>12</v>
      </c>
      <c r="B21" s="18"/>
      <c r="C21" s="18"/>
      <c r="D21" s="18"/>
      <c r="E21" s="18"/>
      <c r="F21" s="18"/>
      <c r="G21" s="18"/>
      <c r="H21" s="18"/>
      <c r="I21" s="18"/>
      <c r="J21" s="18"/>
      <c r="K21" s="18"/>
      <c r="L21" s="18"/>
      <c r="M21" s="18"/>
      <c r="N21" s="19"/>
      <c r="O21" s="19"/>
    </row>
    <row r="22" customFormat="false" ht="12.75" hidden="false" customHeight="false" outlineLevel="0" collapsed="false">
      <c r="A22" s="3"/>
      <c r="B22" s="20"/>
      <c r="C22" s="20"/>
      <c r="D22" s="20"/>
      <c r="E22" s="20"/>
      <c r="F22" s="20"/>
      <c r="G22" s="20"/>
      <c r="H22" s="20"/>
      <c r="I22" s="20"/>
      <c r="J22" s="20"/>
      <c r="K22" s="20"/>
      <c r="L22" s="20"/>
      <c r="M22" s="21"/>
      <c r="N22" s="19"/>
      <c r="O22" s="19"/>
    </row>
    <row r="23" customFormat="false" ht="12.75" hidden="false" customHeight="false" outlineLevel="0" collapsed="false">
      <c r="A23" s="3"/>
      <c r="B23" s="20"/>
      <c r="C23" s="20"/>
      <c r="D23" s="20"/>
      <c r="E23" s="22"/>
      <c r="F23" s="23"/>
      <c r="G23" s="22"/>
      <c r="H23" s="22"/>
      <c r="I23" s="22"/>
      <c r="J23" s="22"/>
      <c r="K23" s="22"/>
      <c r="L23" s="22"/>
      <c r="M23" s="24"/>
      <c r="N23" s="25"/>
      <c r="O23" s="25"/>
    </row>
    <row r="24" customFormat="false" ht="12.75" hidden="false" customHeight="false" outlineLevel="0" collapsed="false">
      <c r="A24" s="26"/>
      <c r="B24" s="27"/>
      <c r="C24" s="28" t="s">
        <v>13</v>
      </c>
      <c r="D24" s="29" t="s">
        <v>14</v>
      </c>
      <c r="E24" s="29"/>
      <c r="F24" s="29"/>
      <c r="G24" s="29"/>
      <c r="H24" s="29"/>
      <c r="I24" s="29"/>
      <c r="J24" s="29"/>
      <c r="K24" s="27"/>
      <c r="L24" s="27"/>
      <c r="M24" s="30"/>
      <c r="N24" s="31"/>
      <c r="O24" s="31"/>
    </row>
    <row r="25" customFormat="false" ht="12.75" hidden="false" customHeight="false" outlineLevel="0" collapsed="false">
      <c r="A25" s="3"/>
      <c r="B25" s="32"/>
      <c r="C25" s="32"/>
      <c r="D25" s="33" t="s">
        <v>15</v>
      </c>
      <c r="E25" s="33"/>
      <c r="F25" s="33"/>
      <c r="G25" s="33"/>
      <c r="H25" s="33"/>
      <c r="I25" s="33"/>
      <c r="J25" s="33"/>
      <c r="K25" s="32"/>
      <c r="L25" s="32"/>
      <c r="M25" s="30"/>
      <c r="N25" s="31"/>
      <c r="O25" s="31"/>
    </row>
    <row r="26" customFormat="false" ht="6.75" hidden="false" customHeight="true" outlineLevel="0" collapsed="false">
      <c r="A26" s="3"/>
      <c r="B26" s="34"/>
      <c r="C26" s="34"/>
      <c r="D26" s="20"/>
      <c r="E26" s="35"/>
      <c r="F26" s="35"/>
      <c r="G26" s="35"/>
      <c r="H26" s="35"/>
      <c r="I26" s="35"/>
      <c r="J26" s="35"/>
      <c r="K26" s="35"/>
      <c r="L26" s="35"/>
      <c r="M26" s="30"/>
      <c r="N26" s="31"/>
      <c r="O26" s="31"/>
    </row>
    <row r="27" customFormat="false" ht="12.75" hidden="false" customHeight="false" outlineLevel="0" collapsed="false">
      <c r="A27" s="26"/>
      <c r="B27" s="27"/>
      <c r="C27" s="36" t="s">
        <v>16</v>
      </c>
      <c r="D27" s="29" t="s">
        <v>17</v>
      </c>
      <c r="E27" s="29"/>
      <c r="F27" s="29"/>
      <c r="G27" s="29"/>
      <c r="H27" s="29"/>
      <c r="I27" s="29"/>
      <c r="J27" s="29"/>
      <c r="K27" s="27"/>
      <c r="L27" s="27"/>
      <c r="M27" s="37"/>
      <c r="N27" s="38"/>
      <c r="O27" s="25"/>
    </row>
    <row r="28" customFormat="false" ht="12.75" hidden="false" customHeight="false" outlineLevel="0" collapsed="false">
      <c r="A28" s="3"/>
      <c r="B28" s="20"/>
      <c r="C28" s="20"/>
      <c r="D28" s="20"/>
      <c r="E28" s="22"/>
      <c r="F28" s="39"/>
      <c r="G28" s="40"/>
      <c r="H28" s="40"/>
      <c r="I28" s="40"/>
      <c r="J28" s="35"/>
      <c r="K28" s="40"/>
      <c r="L28" s="41"/>
      <c r="M28" s="37"/>
      <c r="N28" s="38"/>
      <c r="O28" s="25"/>
    </row>
    <row r="29" customFormat="false" ht="12.75" hidden="false" customHeight="false" outlineLevel="0" collapsed="false">
      <c r="A29" s="42"/>
      <c r="B29" s="20"/>
      <c r="C29" s="20"/>
      <c r="D29" s="43"/>
      <c r="E29" s="44"/>
      <c r="F29" s="35"/>
      <c r="G29" s="43" t="s">
        <v>18</v>
      </c>
      <c r="H29" s="45" t="s">
        <v>19</v>
      </c>
      <c r="I29" s="45"/>
      <c r="J29" s="45"/>
      <c r="K29" s="45"/>
      <c r="L29" s="35"/>
      <c r="M29" s="30"/>
      <c r="N29" s="31"/>
      <c r="O29" s="25"/>
    </row>
    <row r="30" customFormat="false" ht="12.75" hidden="false" customHeight="false" outlineLevel="0" collapsed="false">
      <c r="A30" s="3"/>
      <c r="B30" s="20"/>
      <c r="C30" s="20"/>
      <c r="D30" s="20"/>
      <c r="E30" s="22"/>
      <c r="F30" s="22"/>
      <c r="G30" s="22"/>
      <c r="H30" s="22"/>
      <c r="I30" s="22"/>
      <c r="J30" s="22"/>
      <c r="K30" s="22"/>
      <c r="L30" s="22"/>
      <c r="M30" s="24"/>
      <c r="N30" s="25"/>
      <c r="O30" s="25"/>
    </row>
    <row r="31" customFormat="false" ht="12.75" hidden="false" customHeight="false" outlineLevel="0" collapsed="false">
      <c r="A31" s="3"/>
      <c r="B31" s="20"/>
      <c r="C31" s="20"/>
      <c r="D31" s="20"/>
      <c r="E31" s="46"/>
      <c r="F31" s="46"/>
      <c r="G31" s="46"/>
      <c r="H31" s="46"/>
      <c r="I31" s="46"/>
      <c r="J31" s="20"/>
      <c r="K31" s="20"/>
      <c r="L31" s="20"/>
      <c r="M31" s="21"/>
      <c r="N31" s="47"/>
      <c r="O31" s="47"/>
    </row>
    <row r="32" customFormat="false" ht="12.75" hidden="false" customHeight="false" outlineLevel="0" collapsed="false">
      <c r="A32" s="3"/>
      <c r="B32" s="20"/>
      <c r="C32" s="20"/>
      <c r="D32" s="20"/>
      <c r="E32" s="46"/>
      <c r="F32" s="46"/>
      <c r="G32" s="46"/>
      <c r="H32" s="46"/>
      <c r="I32" s="46"/>
      <c r="J32" s="20"/>
      <c r="K32" s="20"/>
      <c r="L32" s="20"/>
      <c r="M32" s="21"/>
      <c r="N32" s="47"/>
      <c r="O32" s="47"/>
    </row>
    <row r="33" customFormat="false" ht="12.75" hidden="false" customHeight="false" outlineLevel="0" collapsed="false">
      <c r="A33" s="3"/>
      <c r="B33" s="20"/>
      <c r="C33" s="20"/>
      <c r="D33" s="20"/>
      <c r="E33" s="20"/>
      <c r="F33" s="20"/>
      <c r="G33" s="20"/>
      <c r="H33" s="20"/>
      <c r="I33" s="20"/>
      <c r="J33" s="20"/>
      <c r="K33" s="20"/>
      <c r="L33" s="20"/>
      <c r="M33" s="21"/>
      <c r="N33" s="19"/>
      <c r="O33" s="19"/>
    </row>
    <row r="34" customFormat="false" ht="13.5" hidden="false" customHeight="false" outlineLevel="0" collapsed="false">
      <c r="A34" s="48" t="s">
        <v>20</v>
      </c>
      <c r="B34" s="48"/>
      <c r="C34" s="48"/>
      <c r="D34" s="48"/>
      <c r="E34" s="48"/>
      <c r="F34" s="48"/>
      <c r="G34" s="48"/>
      <c r="H34" s="48"/>
      <c r="I34" s="48"/>
      <c r="J34" s="48"/>
      <c r="K34" s="48"/>
      <c r="L34" s="48"/>
      <c r="M34" s="48"/>
      <c r="N34" s="19"/>
      <c r="O34" s="19"/>
    </row>
    <row r="35" customFormat="false" ht="13.5" hidden="false" customHeight="false" outlineLevel="0" collapsed="false">
      <c r="A35" s="19"/>
      <c r="B35" s="19"/>
      <c r="C35" s="19"/>
      <c r="D35" s="19"/>
      <c r="E35" s="19"/>
      <c r="F35" s="19"/>
      <c r="G35" s="19"/>
      <c r="H35" s="19"/>
      <c r="I35" s="19"/>
      <c r="J35" s="19"/>
      <c r="K35" s="19"/>
      <c r="L35" s="19"/>
      <c r="M35" s="19"/>
      <c r="N35" s="19"/>
      <c r="O35" s="19"/>
    </row>
    <row r="36" customFormat="false" ht="12.75" hidden="false" customHeight="false" outlineLevel="0" collapsed="false">
      <c r="A36" s="19"/>
      <c r="B36" s="19"/>
      <c r="C36" s="19"/>
      <c r="D36" s="19"/>
      <c r="E36" s="19"/>
      <c r="F36" s="19"/>
      <c r="G36" s="19"/>
      <c r="H36" s="19"/>
      <c r="I36" s="19"/>
      <c r="J36" s="19"/>
      <c r="K36" s="19"/>
      <c r="L36" s="19"/>
      <c r="M36" s="19"/>
      <c r="N36" s="19"/>
      <c r="O36" s="19"/>
    </row>
    <row r="37" customFormat="false" ht="12.75" hidden="false" customHeight="false" outlineLevel="0" collapsed="false">
      <c r="A37" s="19"/>
      <c r="B37" s="19"/>
      <c r="C37" s="19"/>
      <c r="D37" s="19"/>
      <c r="E37" s="19"/>
      <c r="F37" s="19"/>
      <c r="G37" s="19"/>
      <c r="H37" s="19"/>
      <c r="I37" s="19"/>
      <c r="J37" s="19"/>
      <c r="K37" s="19"/>
      <c r="L37" s="19"/>
      <c r="M37" s="19"/>
      <c r="N37" s="19"/>
      <c r="O37" s="19"/>
    </row>
  </sheetData>
  <sheetProtection sheet="true" password="c39f" objects="true" scenarios="true"/>
  <mergeCells count="9">
    <mergeCell ref="A1:M1"/>
    <mergeCell ref="A19:M19"/>
    <mergeCell ref="A20:M20"/>
    <mergeCell ref="A21:M21"/>
    <mergeCell ref="D24:J24"/>
    <mergeCell ref="D25:J25"/>
    <mergeCell ref="D27:J27"/>
    <mergeCell ref="H29:K29"/>
    <mergeCell ref="A34:M34"/>
  </mergeCells>
  <hyperlinks>
    <hyperlink ref="H29" r:id="rId1" display="sandrine.loriot@irstea.fr"/>
  </hyperlinks>
  <printOptions headings="false" gridLines="false" gridLinesSet="true" horizontalCentered="false" verticalCentered="false"/>
  <pageMargins left="0.7875" right="0.7875" top="0.984027777777778" bottom="0.984027777777778" header="0.511805555555556" footer="0.511805555555556"/>
  <pageSetup paperSize="9" scale="100" fitToWidth="1" fitToHeight="1" pageOrder="downThenOver" orientation="landscape" blackAndWhite="false" draft="false" cellComments="none" horizontalDpi="300" verticalDpi="300" copies="1"/>
  <headerFooter differentFirst="false" differentOddEven="false">
    <oddHeader>&amp;LEN9M.6 - Formulaire saisie liste floristique v7</oddHeader>
    <oddFooter>&amp;L&amp;F / &amp;A - imprimé le 6/05/2013&amp;Rversion GIS Macrophytes juillet 2006</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S904"/>
  <sheetViews>
    <sheetView showFormulas="false" showGridLines="false" showRowColHeaders="false" showZeros="true" rightToLeft="false" tabSelected="false" showOutlineSymbols="true" defaultGridColor="true" view="normal" topLeftCell="A1" colorId="64" zoomScale="90" zoomScaleNormal="90" zoomScalePageLayoutView="100" workbookViewId="0">
      <pane xSplit="0" ySplit="5" topLeftCell="A6" activePane="bottomLeft" state="frozen"/>
      <selection pane="topLeft" activeCell="A1" activeCellId="0" sqref="A1"/>
      <selection pane="bottomLeft" activeCell="A5" activeCellId="0" sqref="A5"/>
    </sheetView>
  </sheetViews>
  <sheetFormatPr defaultColWidth="11.0546875" defaultRowHeight="12.75" zeroHeight="false" outlineLevelRow="0" outlineLevelCol="0"/>
  <cols>
    <col collapsed="false" customWidth="true" hidden="false" outlineLevel="0" max="1" min="1" style="0" width="9.7"/>
    <col collapsed="false" customWidth="true" hidden="false" outlineLevel="0" max="2" min="2" style="0" width="73.13"/>
    <col collapsed="false" customWidth="true" hidden="false" outlineLevel="0" max="3" min="3" style="0" width="6.85"/>
    <col collapsed="false" customWidth="true" hidden="false" outlineLevel="0" max="4" min="4" style="49" width="6.85"/>
    <col collapsed="false" customWidth="true" hidden="false" outlineLevel="0" max="5" min="5" style="0" width="25.56"/>
    <col collapsed="false" customWidth="true" hidden="false" outlineLevel="0" max="6" min="6" style="0" width="58.56"/>
    <col collapsed="false" customWidth="true" hidden="false" outlineLevel="0" max="7" min="7" style="0" width="53.85"/>
    <col collapsed="false" customWidth="true" hidden="false" outlineLevel="0" max="8" min="8" style="0" width="44.85"/>
    <col collapsed="false" customWidth="true" hidden="false" outlineLevel="0" max="9" min="9" style="0" width="42.14"/>
    <col collapsed="false" customWidth="true" hidden="false" outlineLevel="0" max="10" min="10" style="0" width="50.99"/>
    <col collapsed="false" customWidth="true" hidden="false" outlineLevel="0" max="11" min="11" style="0" width="40.28"/>
    <col collapsed="false" customWidth="true" hidden="false" outlineLevel="0" max="12" min="12" style="0" width="38.41"/>
    <col collapsed="false" customWidth="true" hidden="false" outlineLevel="0" max="13" min="13" style="50" width="4.85"/>
    <col collapsed="false" customWidth="true" hidden="true" outlineLevel="0" max="14" min="14" style="50" width="5.13"/>
    <col collapsed="false" customWidth="true" hidden="false" outlineLevel="0" max="15" min="15" style="50" width="5.13"/>
    <col collapsed="false" customWidth="true" hidden="true" outlineLevel="0" max="16" min="16" style="50" width="5.99"/>
    <col collapsed="false" customWidth="true" hidden="false" outlineLevel="0" max="17" min="17" style="51" width="9.99"/>
    <col collapsed="false" customWidth="true" hidden="true" outlineLevel="0" max="18" min="18" style="50" width="3.14"/>
    <col collapsed="false" customWidth="true" hidden="false" outlineLevel="0" max="19" min="19" style="50" width="15.99"/>
  </cols>
  <sheetData>
    <row r="1" customFormat="false" ht="18" hidden="false" customHeight="true" outlineLevel="0" collapsed="false">
      <c r="A1" s="52" t="s">
        <v>21</v>
      </c>
      <c r="B1" s="53"/>
      <c r="C1" s="54"/>
      <c r="D1" s="55"/>
      <c r="E1" s="56"/>
      <c r="F1" s="57"/>
      <c r="M1" s="58"/>
      <c r="N1" s="58"/>
      <c r="O1" s="58"/>
      <c r="P1" s="58"/>
      <c r="Q1" s="59"/>
    </row>
    <row r="2" customFormat="false" ht="15" hidden="false" customHeight="false" outlineLevel="0" collapsed="false">
      <c r="A2" s="60" t="s">
        <v>22</v>
      </c>
      <c r="B2" s="61"/>
      <c r="C2" s="54"/>
      <c r="D2" s="55"/>
      <c r="E2" s="57"/>
      <c r="F2" s="57"/>
      <c r="M2" s="58"/>
      <c r="N2" s="58"/>
      <c r="O2" s="58"/>
      <c r="P2" s="58"/>
      <c r="Q2" s="59"/>
    </row>
    <row r="3" customFormat="false" ht="14.25" hidden="false" customHeight="false" outlineLevel="0" collapsed="false">
      <c r="A3" s="62"/>
      <c r="B3" s="63" t="s">
        <v>23</v>
      </c>
      <c r="C3" s="54"/>
      <c r="D3" s="55" t="n">
        <v>2</v>
      </c>
      <c r="E3" s="57"/>
      <c r="F3" s="57"/>
      <c r="M3" s="58"/>
      <c r="N3" s="58"/>
      <c r="O3" s="58"/>
      <c r="P3" s="58"/>
      <c r="Q3" s="59"/>
    </row>
    <row r="4" customFormat="false" ht="19.5" hidden="false" customHeight="true" outlineLevel="0" collapsed="false">
      <c r="A4" s="64"/>
      <c r="B4" s="65" t="s">
        <v>24</v>
      </c>
      <c r="C4" s="54"/>
      <c r="D4" s="55"/>
      <c r="E4" s="57"/>
      <c r="F4" s="57"/>
      <c r="M4" s="58"/>
      <c r="N4" s="58"/>
      <c r="O4" s="58"/>
      <c r="P4" s="58"/>
      <c r="Q4" s="59"/>
    </row>
    <row r="5" customFormat="false" ht="27" hidden="false" customHeight="false" outlineLevel="0" collapsed="false">
      <c r="A5" s="66" t="s">
        <v>25</v>
      </c>
      <c r="B5" s="66" t="s">
        <v>26</v>
      </c>
      <c r="C5" s="67" t="s">
        <v>27</v>
      </c>
      <c r="D5" s="68" t="s">
        <v>28</v>
      </c>
      <c r="E5" s="69" t="s">
        <v>29</v>
      </c>
      <c r="F5" s="70" t="s">
        <v>30</v>
      </c>
      <c r="G5" s="70" t="s">
        <v>31</v>
      </c>
      <c r="H5" s="70" t="s">
        <v>32</v>
      </c>
      <c r="I5" s="70" t="s">
        <v>33</v>
      </c>
      <c r="J5" s="70" t="s">
        <v>34</v>
      </c>
      <c r="K5" s="70" t="s">
        <v>35</v>
      </c>
      <c r="L5" s="70" t="s">
        <v>36</v>
      </c>
      <c r="M5" s="71" t="s">
        <v>37</v>
      </c>
      <c r="N5" s="72"/>
      <c r="O5" s="71" t="s">
        <v>38</v>
      </c>
      <c r="P5" s="73" t="s">
        <v>39</v>
      </c>
      <c r="Q5" s="74" t="s">
        <v>40</v>
      </c>
      <c r="R5" s="75"/>
      <c r="S5" s="76" t="s">
        <v>41</v>
      </c>
    </row>
    <row r="6" customFormat="false" ht="15" hidden="false" customHeight="false" outlineLevel="0" collapsed="false">
      <c r="A6" s="77"/>
      <c r="B6" s="78" t="s">
        <v>42</v>
      </c>
      <c r="C6" s="79"/>
      <c r="D6" s="80"/>
      <c r="E6" s="81"/>
      <c r="F6" s="82"/>
      <c r="G6" s="82"/>
      <c r="H6" s="82"/>
      <c r="I6" s="82"/>
      <c r="J6" s="82"/>
      <c r="K6" s="82"/>
      <c r="L6" s="82"/>
      <c r="M6" s="83" t="s">
        <v>43</v>
      </c>
      <c r="N6" s="84" t="n">
        <v>1</v>
      </c>
      <c r="O6" s="85"/>
      <c r="P6" s="86" t="s">
        <v>39</v>
      </c>
      <c r="Q6" s="87"/>
      <c r="R6" s="88" t="n">
        <v>1</v>
      </c>
      <c r="S6" s="89"/>
    </row>
    <row r="7" customFormat="false" ht="15" hidden="false" customHeight="false" outlineLevel="0" collapsed="false">
      <c r="A7" s="90" t="s">
        <v>44</v>
      </c>
      <c r="B7" s="91" t="s">
        <v>45</v>
      </c>
      <c r="C7" s="92" t="n">
        <v>0</v>
      </c>
      <c r="D7" s="93" t="n">
        <v>3</v>
      </c>
      <c r="E7" s="94" t="s">
        <v>46</v>
      </c>
      <c r="F7" s="95"/>
      <c r="G7" s="95"/>
      <c r="H7" s="95"/>
      <c r="I7" s="95"/>
      <c r="J7" s="95"/>
      <c r="K7" s="95"/>
      <c r="L7" s="95"/>
      <c r="M7" s="96" t="s">
        <v>47</v>
      </c>
      <c r="N7" s="97" t="n">
        <v>1</v>
      </c>
      <c r="O7" s="96"/>
      <c r="P7" s="98" t="s">
        <v>39</v>
      </c>
      <c r="Q7" s="99"/>
      <c r="R7" s="100" t="n">
        <v>0</v>
      </c>
      <c r="S7" s="101" t="n">
        <v>1097</v>
      </c>
    </row>
    <row r="8" customFormat="false" ht="15" hidden="false" customHeight="false" outlineLevel="0" collapsed="false">
      <c r="A8" s="90" t="s">
        <v>48</v>
      </c>
      <c r="B8" s="102" t="s">
        <v>49</v>
      </c>
      <c r="C8" s="92" t="n">
        <v>0</v>
      </c>
      <c r="D8" s="93" t="n">
        <v>3</v>
      </c>
      <c r="E8" s="94" t="s">
        <v>46</v>
      </c>
      <c r="F8" s="95"/>
      <c r="G8" s="95"/>
      <c r="H8" s="95"/>
      <c r="I8" s="95"/>
      <c r="J8" s="95"/>
      <c r="K8" s="95"/>
      <c r="L8" s="95"/>
      <c r="M8" s="96" t="s">
        <v>47</v>
      </c>
      <c r="N8" s="97" t="n">
        <v>1</v>
      </c>
      <c r="O8" s="96"/>
      <c r="P8" s="98" t="s">
        <v>39</v>
      </c>
      <c r="Q8" s="99"/>
      <c r="R8" s="100" t="n">
        <v>0</v>
      </c>
      <c r="S8" s="101" t="n">
        <v>1093</v>
      </c>
    </row>
    <row r="9" customFormat="false" ht="15" hidden="false" customHeight="false" outlineLevel="0" collapsed="false">
      <c r="A9" s="103"/>
      <c r="B9" s="104" t="s">
        <v>50</v>
      </c>
      <c r="C9" s="105"/>
      <c r="D9" s="106"/>
      <c r="E9" s="107"/>
      <c r="F9" s="95"/>
      <c r="G9" s="95"/>
      <c r="H9" s="95"/>
      <c r="I9" s="95"/>
      <c r="J9" s="95"/>
      <c r="K9" s="95"/>
      <c r="L9" s="95"/>
      <c r="M9" s="96" t="s">
        <v>51</v>
      </c>
      <c r="N9" s="97" t="n">
        <v>2</v>
      </c>
      <c r="O9" s="96"/>
      <c r="P9" s="98" t="s">
        <v>39</v>
      </c>
      <c r="Q9" s="99"/>
      <c r="R9" s="100" t="n">
        <v>1</v>
      </c>
      <c r="S9" s="101"/>
    </row>
    <row r="10" customFormat="false" ht="15" hidden="false" customHeight="false" outlineLevel="0" collapsed="false">
      <c r="A10" s="90" t="s">
        <v>52</v>
      </c>
      <c r="B10" s="102" t="s">
        <v>53</v>
      </c>
      <c r="C10" s="92"/>
      <c r="D10" s="93"/>
      <c r="E10" s="108" t="s">
        <v>54</v>
      </c>
      <c r="F10" s="95"/>
      <c r="G10" s="95"/>
      <c r="H10" s="95"/>
      <c r="I10" s="95"/>
      <c r="J10" s="95"/>
      <c r="K10" s="95"/>
      <c r="L10" s="95"/>
      <c r="M10" s="96" t="s">
        <v>55</v>
      </c>
      <c r="N10" s="97" t="n">
        <v>2</v>
      </c>
      <c r="O10" s="96"/>
      <c r="P10" s="98"/>
      <c r="Q10" s="99"/>
      <c r="R10" s="100" t="n">
        <v>0</v>
      </c>
      <c r="S10" s="101" t="n">
        <v>1101</v>
      </c>
    </row>
    <row r="11" customFormat="false" ht="15" hidden="false" customHeight="false" outlineLevel="0" collapsed="false">
      <c r="A11" s="90" t="s">
        <v>56</v>
      </c>
      <c r="B11" s="102" t="s">
        <v>57</v>
      </c>
      <c r="C11" s="92"/>
      <c r="D11" s="93"/>
      <c r="E11" s="108" t="s">
        <v>58</v>
      </c>
      <c r="F11" s="95"/>
      <c r="G11" s="95"/>
      <c r="H11" s="95"/>
      <c r="I11" s="95"/>
      <c r="J11" s="95"/>
      <c r="K11" s="95"/>
      <c r="L11" s="95"/>
      <c r="M11" s="96" t="s">
        <v>55</v>
      </c>
      <c r="N11" s="97" t="n">
        <v>2</v>
      </c>
      <c r="O11" s="96"/>
      <c r="P11" s="98"/>
      <c r="Q11" s="99"/>
      <c r="R11" s="100" t="n">
        <v>0</v>
      </c>
      <c r="S11" s="101" t="n">
        <v>1103</v>
      </c>
    </row>
    <row r="12" customFormat="false" ht="15" hidden="false" customHeight="false" outlineLevel="0" collapsed="false">
      <c r="A12" s="109" t="s">
        <v>59</v>
      </c>
      <c r="B12" s="102" t="s">
        <v>60</v>
      </c>
      <c r="C12" s="92" t="n">
        <v>13</v>
      </c>
      <c r="D12" s="93" t="n">
        <v>2</v>
      </c>
      <c r="E12" s="94" t="s">
        <v>54</v>
      </c>
      <c r="F12" s="110" t="s">
        <v>61</v>
      </c>
      <c r="G12" s="95" t="s">
        <v>62</v>
      </c>
      <c r="H12" s="95"/>
      <c r="I12" s="95"/>
      <c r="J12" s="95"/>
      <c r="K12" s="95"/>
      <c r="L12" s="95"/>
      <c r="M12" s="96" t="s">
        <v>55</v>
      </c>
      <c r="N12" s="97" t="n">
        <v>2</v>
      </c>
      <c r="O12" s="96"/>
      <c r="P12" s="98" t="s">
        <v>39</v>
      </c>
      <c r="Q12" s="99"/>
      <c r="R12" s="100" t="n">
        <v>0</v>
      </c>
      <c r="S12" s="101" t="n">
        <v>6076</v>
      </c>
    </row>
    <row r="13" customFormat="false" ht="15" hidden="false" customHeight="false" outlineLevel="0" collapsed="false">
      <c r="A13" s="109" t="s">
        <v>63</v>
      </c>
      <c r="B13" s="102" t="s">
        <v>64</v>
      </c>
      <c r="C13" s="92" t="n">
        <v>10</v>
      </c>
      <c r="D13" s="93" t="n">
        <v>2</v>
      </c>
      <c r="E13" s="94" t="s">
        <v>65</v>
      </c>
      <c r="F13" s="111" t="s">
        <v>66</v>
      </c>
      <c r="G13" s="95" t="s">
        <v>67</v>
      </c>
      <c r="H13" s="95" t="s">
        <v>68</v>
      </c>
      <c r="I13" s="95"/>
      <c r="J13" s="95"/>
      <c r="K13" s="95"/>
      <c r="L13" s="95"/>
      <c r="M13" s="96" t="s">
        <v>55</v>
      </c>
      <c r="N13" s="97" t="n">
        <v>2</v>
      </c>
      <c r="O13" s="96"/>
      <c r="P13" s="98" t="s">
        <v>39</v>
      </c>
      <c r="Q13" s="99"/>
      <c r="R13" s="100" t="n">
        <v>0</v>
      </c>
      <c r="S13" s="101" t="n">
        <v>1153</v>
      </c>
    </row>
    <row r="14" customFormat="false" ht="15" hidden="false" customHeight="false" outlineLevel="0" collapsed="false">
      <c r="A14" s="109" t="s">
        <v>69</v>
      </c>
      <c r="B14" s="102" t="s">
        <v>70</v>
      </c>
      <c r="C14" s="92" t="n">
        <v>16</v>
      </c>
      <c r="D14" s="93" t="n">
        <v>2</v>
      </c>
      <c r="E14" s="94" t="s">
        <v>71</v>
      </c>
      <c r="F14" s="95" t="s">
        <v>72</v>
      </c>
      <c r="G14" s="112" t="s">
        <v>73</v>
      </c>
      <c r="H14" s="112"/>
      <c r="I14" s="112"/>
      <c r="J14" s="112"/>
      <c r="K14" s="112"/>
      <c r="L14" s="95"/>
      <c r="M14" s="96" t="s">
        <v>55</v>
      </c>
      <c r="N14" s="97" t="n">
        <v>2</v>
      </c>
      <c r="O14" s="96"/>
      <c r="P14" s="98" t="s">
        <v>39</v>
      </c>
      <c r="Q14" s="99"/>
      <c r="R14" s="100" t="n">
        <v>0</v>
      </c>
      <c r="S14" s="101" t="n">
        <v>1155</v>
      </c>
    </row>
    <row r="15" customFormat="false" ht="15" hidden="false" customHeight="false" outlineLevel="0" collapsed="false">
      <c r="A15" s="109" t="s">
        <v>74</v>
      </c>
      <c r="B15" s="102" t="s">
        <v>75</v>
      </c>
      <c r="C15" s="92" t="n">
        <v>14</v>
      </c>
      <c r="D15" s="93" t="n">
        <v>2</v>
      </c>
      <c r="E15" s="94" t="s">
        <v>76</v>
      </c>
      <c r="F15" s="113"/>
      <c r="G15" s="112"/>
      <c r="H15" s="112"/>
      <c r="I15" s="112"/>
      <c r="J15" s="112"/>
      <c r="K15" s="112"/>
      <c r="L15" s="95"/>
      <c r="M15" s="96" t="s">
        <v>55</v>
      </c>
      <c r="N15" s="97" t="n">
        <v>2</v>
      </c>
      <c r="O15" s="96"/>
      <c r="P15" s="98" t="s">
        <v>39</v>
      </c>
      <c r="Q15" s="99"/>
      <c r="R15" s="100" t="n">
        <v>0</v>
      </c>
      <c r="S15" s="101" t="n">
        <v>5987</v>
      </c>
    </row>
    <row r="16" customFormat="false" ht="15" hidden="false" customHeight="false" outlineLevel="0" collapsed="false">
      <c r="A16" s="109" t="s">
        <v>77</v>
      </c>
      <c r="B16" s="114" t="s">
        <v>78</v>
      </c>
      <c r="C16" s="92" t="n">
        <v>12</v>
      </c>
      <c r="D16" s="93" t="n">
        <v>2</v>
      </c>
      <c r="E16" s="94" t="s">
        <v>79</v>
      </c>
      <c r="F16" s="95"/>
      <c r="G16" s="112"/>
      <c r="H16" s="112"/>
      <c r="I16" s="112"/>
      <c r="J16" s="112"/>
      <c r="K16" s="112"/>
      <c r="L16" s="95"/>
      <c r="M16" s="96" t="s">
        <v>55</v>
      </c>
      <c r="N16" s="97" t="n">
        <v>2</v>
      </c>
      <c r="O16" s="96"/>
      <c r="P16" s="98" t="s">
        <v>39</v>
      </c>
      <c r="Q16" s="99"/>
      <c r="R16" s="100" t="n">
        <v>0</v>
      </c>
      <c r="S16" s="101" t="n">
        <v>1117</v>
      </c>
    </row>
    <row r="17" customFormat="false" ht="15" hidden="false" customHeight="false" outlineLevel="0" collapsed="false">
      <c r="A17" s="90" t="s">
        <v>80</v>
      </c>
      <c r="B17" s="102" t="s">
        <v>81</v>
      </c>
      <c r="C17" s="92"/>
      <c r="D17" s="93"/>
      <c r="E17" s="107" t="s">
        <v>82</v>
      </c>
      <c r="F17" s="115" t="s">
        <v>83</v>
      </c>
      <c r="G17" s="95" t="s">
        <v>84</v>
      </c>
      <c r="H17" s="112"/>
      <c r="I17" s="112"/>
      <c r="J17" s="112"/>
      <c r="K17" s="112"/>
      <c r="L17" s="95"/>
      <c r="M17" s="96" t="s">
        <v>55</v>
      </c>
      <c r="N17" s="97" t="n">
        <v>2</v>
      </c>
      <c r="O17" s="96"/>
      <c r="P17" s="98"/>
      <c r="Q17" s="99"/>
      <c r="R17" s="100" t="n">
        <v>0</v>
      </c>
      <c r="S17" s="101" t="n">
        <v>5252</v>
      </c>
    </row>
    <row r="18" customFormat="false" ht="15" hidden="false" customHeight="false" outlineLevel="0" collapsed="false">
      <c r="A18" s="90" t="s">
        <v>85</v>
      </c>
      <c r="B18" s="102" t="s">
        <v>86</v>
      </c>
      <c r="C18" s="92"/>
      <c r="D18" s="93"/>
      <c r="E18" s="107" t="s">
        <v>87</v>
      </c>
      <c r="F18" s="95" t="s">
        <v>88</v>
      </c>
      <c r="G18" s="112"/>
      <c r="H18" s="116"/>
      <c r="I18" s="112"/>
      <c r="J18" s="116"/>
      <c r="K18" s="112"/>
      <c r="L18" s="95"/>
      <c r="M18" s="96" t="s">
        <v>55</v>
      </c>
      <c r="N18" s="97" t="n">
        <v>2</v>
      </c>
      <c r="O18" s="96"/>
      <c r="P18" s="98"/>
      <c r="Q18" s="99"/>
      <c r="R18" s="100" t="n">
        <v>0</v>
      </c>
      <c r="S18" s="101" t="n">
        <v>5253</v>
      </c>
    </row>
    <row r="19" customFormat="false" ht="15" hidden="false" customHeight="false" outlineLevel="0" collapsed="false">
      <c r="A19" s="90" t="s">
        <v>89</v>
      </c>
      <c r="B19" s="102" t="s">
        <v>90</v>
      </c>
      <c r="C19" s="92"/>
      <c r="D19" s="93"/>
      <c r="E19" s="107" t="s">
        <v>91</v>
      </c>
      <c r="F19" s="95"/>
      <c r="G19" s="112"/>
      <c r="H19" s="116"/>
      <c r="I19" s="112"/>
      <c r="J19" s="117"/>
      <c r="K19" s="112"/>
      <c r="L19" s="95"/>
      <c r="M19" s="96" t="s">
        <v>55</v>
      </c>
      <c r="N19" s="97" t="n">
        <v>2</v>
      </c>
      <c r="O19" s="96"/>
      <c r="P19" s="98"/>
      <c r="Q19" s="99"/>
      <c r="R19" s="100" t="n">
        <v>0</v>
      </c>
      <c r="S19" s="101" t="n">
        <v>5254</v>
      </c>
    </row>
    <row r="20" customFormat="false" ht="15" hidden="false" customHeight="false" outlineLevel="0" collapsed="false">
      <c r="A20" s="90" t="s">
        <v>92</v>
      </c>
      <c r="B20" s="102" t="s">
        <v>93</v>
      </c>
      <c r="C20" s="92"/>
      <c r="D20" s="93"/>
      <c r="E20" s="107" t="s">
        <v>94</v>
      </c>
      <c r="F20" s="95"/>
      <c r="G20" s="112"/>
      <c r="H20" s="116"/>
      <c r="I20" s="112"/>
      <c r="J20" s="116"/>
      <c r="K20" s="112"/>
      <c r="L20" s="95"/>
      <c r="M20" s="96" t="s">
        <v>55</v>
      </c>
      <c r="N20" s="97" t="n">
        <v>2</v>
      </c>
      <c r="O20" s="96"/>
      <c r="P20" s="98"/>
      <c r="Q20" s="99"/>
      <c r="R20" s="100" t="n">
        <v>0</v>
      </c>
      <c r="S20" s="101" t="n">
        <v>5255</v>
      </c>
    </row>
    <row r="21" customFormat="false" ht="15" hidden="false" customHeight="false" outlineLevel="0" collapsed="false">
      <c r="A21" s="90" t="s">
        <v>95</v>
      </c>
      <c r="B21" s="102" t="s">
        <v>96</v>
      </c>
      <c r="C21" s="92"/>
      <c r="D21" s="93"/>
      <c r="E21" s="107" t="s">
        <v>97</v>
      </c>
      <c r="F21" s="95"/>
      <c r="G21" s="112"/>
      <c r="H21" s="116"/>
      <c r="I21" s="112"/>
      <c r="J21" s="116"/>
      <c r="K21" s="112"/>
      <c r="L21" s="95"/>
      <c r="M21" s="96" t="s">
        <v>55</v>
      </c>
      <c r="N21" s="97" t="n">
        <v>2</v>
      </c>
      <c r="O21" s="96"/>
      <c r="P21" s="98"/>
      <c r="Q21" s="99"/>
      <c r="R21" s="100" t="n">
        <v>0</v>
      </c>
      <c r="S21" s="101" t="n">
        <v>5256</v>
      </c>
    </row>
    <row r="22" customFormat="false" ht="15" hidden="false" customHeight="false" outlineLevel="0" collapsed="false">
      <c r="A22" s="109" t="s">
        <v>98</v>
      </c>
      <c r="B22" s="102" t="s">
        <v>99</v>
      </c>
      <c r="C22" s="92" t="n">
        <v>13</v>
      </c>
      <c r="D22" s="93" t="n">
        <v>1</v>
      </c>
      <c r="E22" s="94" t="s">
        <v>100</v>
      </c>
      <c r="F22" s="95" t="s">
        <v>101</v>
      </c>
      <c r="G22" s="112"/>
      <c r="H22" s="117"/>
      <c r="I22" s="112"/>
      <c r="J22" s="116"/>
      <c r="K22" s="112"/>
      <c r="L22" s="95"/>
      <c r="M22" s="96" t="s">
        <v>55</v>
      </c>
      <c r="N22" s="97" t="n">
        <v>2</v>
      </c>
      <c r="O22" s="96"/>
      <c r="P22" s="98" t="s">
        <v>39</v>
      </c>
      <c r="Q22" s="99"/>
      <c r="R22" s="100" t="n">
        <v>0</v>
      </c>
      <c r="S22" s="101" t="n">
        <v>5257</v>
      </c>
    </row>
    <row r="23" customFormat="false" ht="15" hidden="false" customHeight="false" outlineLevel="0" collapsed="false">
      <c r="A23" s="90" t="s">
        <v>102</v>
      </c>
      <c r="B23" s="102" t="s">
        <v>103</v>
      </c>
      <c r="C23" s="92"/>
      <c r="D23" s="93"/>
      <c r="E23" s="107" t="s">
        <v>97</v>
      </c>
      <c r="F23" s="95" t="s">
        <v>104</v>
      </c>
      <c r="G23" s="112"/>
      <c r="H23" s="116"/>
      <c r="I23" s="112"/>
      <c r="J23" s="116"/>
      <c r="K23" s="112"/>
      <c r="L23" s="95"/>
      <c r="M23" s="96" t="s">
        <v>55</v>
      </c>
      <c r="N23" s="97" t="n">
        <v>2</v>
      </c>
      <c r="O23" s="96"/>
      <c r="P23" s="98"/>
      <c r="Q23" s="99"/>
      <c r="R23" s="100" t="n">
        <v>0</v>
      </c>
      <c r="S23" s="101" t="n">
        <v>25559</v>
      </c>
    </row>
    <row r="24" customFormat="false" ht="15" hidden="false" customHeight="false" outlineLevel="0" collapsed="false">
      <c r="A24" s="109" t="s">
        <v>105</v>
      </c>
      <c r="B24" s="102" t="s">
        <v>106</v>
      </c>
      <c r="C24" s="92" t="n">
        <v>15</v>
      </c>
      <c r="D24" s="93" t="n">
        <v>2</v>
      </c>
      <c r="E24" s="94" t="s">
        <v>107</v>
      </c>
      <c r="F24" s="95"/>
      <c r="G24" s="112"/>
      <c r="H24" s="116"/>
      <c r="I24" s="112"/>
      <c r="J24" s="116"/>
      <c r="K24" s="112"/>
      <c r="L24" s="95"/>
      <c r="M24" s="96" t="s">
        <v>55</v>
      </c>
      <c r="N24" s="97" t="n">
        <v>2</v>
      </c>
      <c r="O24" s="96"/>
      <c r="P24" s="98" t="s">
        <v>39</v>
      </c>
      <c r="Q24" s="99"/>
      <c r="R24" s="100" t="n">
        <v>0</v>
      </c>
      <c r="S24" s="101" t="n">
        <v>5258</v>
      </c>
    </row>
    <row r="25" customFormat="false" ht="15" hidden="false" customHeight="false" outlineLevel="0" collapsed="false">
      <c r="A25" s="90" t="s">
        <v>108</v>
      </c>
      <c r="B25" s="102" t="s">
        <v>109</v>
      </c>
      <c r="C25" s="92"/>
      <c r="D25" s="93"/>
      <c r="E25" s="107" t="s">
        <v>97</v>
      </c>
      <c r="F25" s="95"/>
      <c r="G25" s="112"/>
      <c r="H25" s="116"/>
      <c r="I25" s="112"/>
      <c r="J25" s="116"/>
      <c r="K25" s="112"/>
      <c r="L25" s="95"/>
      <c r="M25" s="96" t="s">
        <v>55</v>
      </c>
      <c r="N25" s="97" t="n">
        <v>2</v>
      </c>
      <c r="O25" s="96"/>
      <c r="P25" s="98"/>
      <c r="Q25" s="99"/>
      <c r="R25" s="100" t="n">
        <v>0</v>
      </c>
      <c r="S25" s="101" t="n">
        <v>5259</v>
      </c>
    </row>
    <row r="26" customFormat="false" ht="15" hidden="false" customHeight="false" outlineLevel="0" collapsed="false">
      <c r="A26" s="90" t="s">
        <v>110</v>
      </c>
      <c r="B26" s="102" t="s">
        <v>111</v>
      </c>
      <c r="C26" s="92"/>
      <c r="D26" s="93"/>
      <c r="E26" s="107" t="s">
        <v>112</v>
      </c>
      <c r="F26" s="95"/>
      <c r="G26" s="112"/>
      <c r="H26" s="116"/>
      <c r="I26" s="112"/>
      <c r="J26" s="116"/>
      <c r="K26" s="112"/>
      <c r="L26" s="95"/>
      <c r="M26" s="96" t="s">
        <v>55</v>
      </c>
      <c r="N26" s="97" t="n">
        <v>2</v>
      </c>
      <c r="O26" s="96"/>
      <c r="P26" s="98"/>
      <c r="Q26" s="99"/>
      <c r="R26" s="100" t="n">
        <v>0</v>
      </c>
      <c r="S26" s="101" t="n">
        <v>1121</v>
      </c>
    </row>
    <row r="27" customFormat="false" ht="15" hidden="false" customHeight="false" outlineLevel="0" collapsed="false">
      <c r="A27" s="109" t="s">
        <v>113</v>
      </c>
      <c r="B27" s="102" t="s">
        <v>114</v>
      </c>
      <c r="C27" s="92" t="n">
        <v>13</v>
      </c>
      <c r="D27" s="93" t="n">
        <v>1</v>
      </c>
      <c r="E27" s="94" t="s">
        <v>115</v>
      </c>
      <c r="F27" s="113" t="s">
        <v>116</v>
      </c>
      <c r="G27" s="112"/>
      <c r="H27" s="116"/>
      <c r="I27" s="112"/>
      <c r="J27" s="116"/>
      <c r="K27" s="112"/>
      <c r="L27" s="95"/>
      <c r="M27" s="96" t="s">
        <v>55</v>
      </c>
      <c r="N27" s="97" t="n">
        <v>2</v>
      </c>
      <c r="O27" s="96"/>
      <c r="P27" s="98" t="s">
        <v>39</v>
      </c>
      <c r="Q27" s="99"/>
      <c r="R27" s="100" t="n">
        <v>0</v>
      </c>
      <c r="S27" s="101" t="n">
        <v>5261</v>
      </c>
    </row>
    <row r="28" customFormat="false" ht="15" hidden="false" customHeight="false" outlineLevel="0" collapsed="false">
      <c r="A28" s="90" t="s">
        <v>117</v>
      </c>
      <c r="B28" s="102" t="s">
        <v>118</v>
      </c>
      <c r="C28" s="92"/>
      <c r="D28" s="93"/>
      <c r="E28" s="107" t="s">
        <v>119</v>
      </c>
      <c r="F28" s="95"/>
      <c r="G28" s="112"/>
      <c r="H28" s="116"/>
      <c r="I28" s="112"/>
      <c r="J28" s="116"/>
      <c r="K28" s="112"/>
      <c r="L28" s="95"/>
      <c r="M28" s="96" t="s">
        <v>55</v>
      </c>
      <c r="N28" s="97" t="n">
        <v>2</v>
      </c>
      <c r="O28" s="96"/>
      <c r="P28" s="98"/>
      <c r="Q28" s="99"/>
      <c r="R28" s="100" t="n">
        <v>0</v>
      </c>
      <c r="S28" s="101" t="n">
        <v>1141</v>
      </c>
    </row>
    <row r="29" customFormat="false" ht="15" hidden="false" customHeight="false" outlineLevel="0" collapsed="false">
      <c r="A29" s="90" t="s">
        <v>120</v>
      </c>
      <c r="B29" s="102" t="s">
        <v>121</v>
      </c>
      <c r="C29" s="92"/>
      <c r="D29" s="93"/>
      <c r="E29" s="107" t="s">
        <v>82</v>
      </c>
      <c r="F29" s="95"/>
      <c r="G29" s="112"/>
      <c r="H29" s="117"/>
      <c r="I29" s="112"/>
      <c r="J29" s="116"/>
      <c r="K29" s="112"/>
      <c r="L29" s="95"/>
      <c r="M29" s="96" t="s">
        <v>55</v>
      </c>
      <c r="N29" s="97" t="n">
        <v>2</v>
      </c>
      <c r="O29" s="96"/>
      <c r="P29" s="98"/>
      <c r="Q29" s="99"/>
      <c r="R29" s="100" t="n">
        <v>0</v>
      </c>
      <c r="S29" s="101" t="n">
        <v>19594</v>
      </c>
    </row>
    <row r="30" customFormat="false" ht="15" hidden="false" customHeight="false" outlineLevel="0" collapsed="false">
      <c r="A30" s="109" t="s">
        <v>122</v>
      </c>
      <c r="B30" s="102" t="s">
        <v>123</v>
      </c>
      <c r="C30" s="92" t="n">
        <v>6</v>
      </c>
      <c r="D30" s="93" t="n">
        <v>1</v>
      </c>
      <c r="E30" s="94" t="s">
        <v>82</v>
      </c>
      <c r="F30" s="95"/>
      <c r="G30" s="112"/>
      <c r="H30" s="116"/>
      <c r="I30" s="112"/>
      <c r="J30" s="116"/>
      <c r="K30" s="112"/>
      <c r="L30" s="95"/>
      <c r="M30" s="96" t="s">
        <v>55</v>
      </c>
      <c r="N30" s="97" t="n">
        <v>2</v>
      </c>
      <c r="O30" s="96"/>
      <c r="P30" s="98" t="s">
        <v>39</v>
      </c>
      <c r="Q30" s="99"/>
      <c r="R30" s="100" t="n">
        <v>0</v>
      </c>
      <c r="S30" s="101" t="n">
        <v>1124</v>
      </c>
    </row>
    <row r="31" customFormat="false" ht="15" hidden="false" customHeight="false" outlineLevel="0" collapsed="false">
      <c r="A31" s="109" t="s">
        <v>124</v>
      </c>
      <c r="B31" s="102" t="s">
        <v>125</v>
      </c>
      <c r="C31" s="92"/>
      <c r="D31" s="93"/>
      <c r="E31" s="94" t="s">
        <v>126</v>
      </c>
      <c r="F31" s="95" t="s">
        <v>127</v>
      </c>
      <c r="G31" s="112"/>
      <c r="H31" s="116"/>
      <c r="I31" s="112"/>
      <c r="J31" s="116"/>
      <c r="K31" s="112"/>
      <c r="L31" s="95"/>
      <c r="M31" s="96" t="s">
        <v>55</v>
      </c>
      <c r="N31" s="97" t="n">
        <v>2</v>
      </c>
      <c r="O31" s="96"/>
      <c r="P31" s="98"/>
      <c r="Q31" s="99"/>
      <c r="R31" s="100" t="n">
        <v>0</v>
      </c>
      <c r="S31" s="101" t="n">
        <v>6071</v>
      </c>
    </row>
    <row r="32" customFormat="false" ht="15" hidden="false" customHeight="false" outlineLevel="0" collapsed="false">
      <c r="A32" s="90" t="s">
        <v>128</v>
      </c>
      <c r="B32" s="102" t="s">
        <v>129</v>
      </c>
      <c r="C32" s="92"/>
      <c r="D32" s="93"/>
      <c r="E32" s="107" t="s">
        <v>82</v>
      </c>
      <c r="F32" s="101"/>
      <c r="G32" s="112"/>
      <c r="H32" s="116"/>
      <c r="I32" s="112"/>
      <c r="J32" s="116"/>
      <c r="K32" s="112"/>
      <c r="L32" s="95"/>
      <c r="M32" s="96" t="s">
        <v>55</v>
      </c>
      <c r="N32" s="97" t="n">
        <v>2</v>
      </c>
      <c r="O32" s="96"/>
      <c r="P32" s="98"/>
      <c r="Q32" s="99"/>
      <c r="R32" s="100" t="n">
        <v>0</v>
      </c>
      <c r="S32" s="101" t="n">
        <v>1104</v>
      </c>
    </row>
    <row r="33" customFormat="false" ht="15" hidden="false" customHeight="false" outlineLevel="0" collapsed="false">
      <c r="A33" s="109" t="s">
        <v>130</v>
      </c>
      <c r="B33" s="102" t="s">
        <v>131</v>
      </c>
      <c r="C33" s="92" t="n">
        <v>12</v>
      </c>
      <c r="D33" s="93" t="n">
        <v>2</v>
      </c>
      <c r="E33" s="94" t="s">
        <v>54</v>
      </c>
      <c r="F33" s="95"/>
      <c r="G33" s="112"/>
      <c r="H33" s="116"/>
      <c r="I33" s="112"/>
      <c r="J33" s="116"/>
      <c r="K33" s="112"/>
      <c r="L33" s="95"/>
      <c r="M33" s="96" t="s">
        <v>55</v>
      </c>
      <c r="N33" s="97" t="n">
        <v>2</v>
      </c>
      <c r="O33" s="96"/>
      <c r="P33" s="98" t="s">
        <v>39</v>
      </c>
      <c r="Q33" s="99"/>
      <c r="R33" s="100" t="n">
        <v>0</v>
      </c>
      <c r="S33" s="101" t="n">
        <v>6627</v>
      </c>
    </row>
    <row r="34" customFormat="false" ht="15" hidden="false" customHeight="false" outlineLevel="0" collapsed="false">
      <c r="A34" s="109" t="s">
        <v>132</v>
      </c>
      <c r="B34" s="102" t="s">
        <v>133</v>
      </c>
      <c r="C34" s="92" t="n">
        <v>18</v>
      </c>
      <c r="D34" s="93" t="n">
        <v>3</v>
      </c>
      <c r="E34" s="94" t="s">
        <v>54</v>
      </c>
      <c r="F34" s="95"/>
      <c r="G34" s="112"/>
      <c r="H34" s="116"/>
      <c r="I34" s="112"/>
      <c r="J34" s="116"/>
      <c r="K34" s="112"/>
      <c r="L34" s="95"/>
      <c r="M34" s="96" t="s">
        <v>55</v>
      </c>
      <c r="N34" s="97" t="n">
        <v>2</v>
      </c>
      <c r="O34" s="96"/>
      <c r="P34" s="98" t="s">
        <v>39</v>
      </c>
      <c r="Q34" s="99"/>
      <c r="R34" s="100" t="n">
        <v>0</v>
      </c>
      <c r="S34" s="101" t="n">
        <v>1118</v>
      </c>
    </row>
    <row r="35" customFormat="false" ht="15" hidden="false" customHeight="false" outlineLevel="0" collapsed="false">
      <c r="A35" s="109" t="s">
        <v>134</v>
      </c>
      <c r="B35" s="102" t="s">
        <v>135</v>
      </c>
      <c r="C35" s="92" t="n">
        <v>3</v>
      </c>
      <c r="D35" s="93" t="n">
        <v>2</v>
      </c>
      <c r="E35" s="94" t="s">
        <v>136</v>
      </c>
      <c r="F35" s="113" t="s">
        <v>137</v>
      </c>
      <c r="G35" s="112" t="s">
        <v>138</v>
      </c>
      <c r="H35" s="116"/>
      <c r="I35" s="112"/>
      <c r="J35" s="116"/>
      <c r="K35" s="112"/>
      <c r="L35" s="95"/>
      <c r="M35" s="96" t="s">
        <v>55</v>
      </c>
      <c r="N35" s="97" t="n">
        <v>2</v>
      </c>
      <c r="O35" s="96"/>
      <c r="P35" s="98" t="s">
        <v>39</v>
      </c>
      <c r="Q35" s="99"/>
      <c r="R35" s="100" t="n">
        <v>0</v>
      </c>
      <c r="S35" s="101" t="n">
        <v>1144</v>
      </c>
    </row>
    <row r="36" customFormat="false" ht="15" hidden="false" customHeight="false" outlineLevel="0" collapsed="false">
      <c r="A36" s="90" t="s">
        <v>139</v>
      </c>
      <c r="B36" s="102" t="s">
        <v>140</v>
      </c>
      <c r="C36" s="92"/>
      <c r="D36" s="93"/>
      <c r="E36" s="107" t="s">
        <v>141</v>
      </c>
      <c r="F36" s="95"/>
      <c r="G36" s="112"/>
      <c r="H36" s="116"/>
      <c r="I36" s="112"/>
      <c r="J36" s="116"/>
      <c r="K36" s="112"/>
      <c r="L36" s="95"/>
      <c r="M36" s="96" t="s">
        <v>55</v>
      </c>
      <c r="N36" s="97" t="n">
        <v>2</v>
      </c>
      <c r="O36" s="96"/>
      <c r="P36" s="98"/>
      <c r="Q36" s="99"/>
      <c r="R36" s="100" t="n">
        <v>0</v>
      </c>
      <c r="S36" s="101" t="n">
        <v>6196</v>
      </c>
    </row>
    <row r="37" customFormat="false" ht="15" hidden="false" customHeight="false" outlineLevel="0" collapsed="false">
      <c r="A37" s="109" t="s">
        <v>142</v>
      </c>
      <c r="B37" s="102" t="s">
        <v>143</v>
      </c>
      <c r="C37" s="92" t="n">
        <v>15</v>
      </c>
      <c r="D37" s="93" t="n">
        <v>2</v>
      </c>
      <c r="E37" s="94" t="s">
        <v>144</v>
      </c>
      <c r="F37" s="95" t="s">
        <v>145</v>
      </c>
      <c r="G37" s="112"/>
      <c r="H37" s="116"/>
      <c r="I37" s="112"/>
      <c r="J37" s="116"/>
      <c r="K37" s="112"/>
      <c r="L37" s="95"/>
      <c r="M37" s="96" t="s">
        <v>55</v>
      </c>
      <c r="N37" s="97" t="n">
        <v>2</v>
      </c>
      <c r="O37" s="96"/>
      <c r="P37" s="98" t="s">
        <v>39</v>
      </c>
      <c r="Q37" s="99"/>
      <c r="R37" s="100" t="n">
        <v>0</v>
      </c>
      <c r="S37" s="101" t="n">
        <v>1157</v>
      </c>
    </row>
    <row r="38" customFormat="false" ht="15" hidden="false" customHeight="false" outlineLevel="0" collapsed="false">
      <c r="A38" s="90" t="s">
        <v>146</v>
      </c>
      <c r="B38" s="102" t="s">
        <v>147</v>
      </c>
      <c r="C38" s="92"/>
      <c r="D38" s="93"/>
      <c r="E38" s="107" t="s">
        <v>148</v>
      </c>
      <c r="F38" s="95"/>
      <c r="G38" s="112"/>
      <c r="H38" s="116"/>
      <c r="I38" s="112"/>
      <c r="J38" s="116"/>
      <c r="K38" s="112"/>
      <c r="L38" s="95"/>
      <c r="M38" s="96" t="s">
        <v>55</v>
      </c>
      <c r="N38" s="97" t="n">
        <v>2</v>
      </c>
      <c r="O38" s="96"/>
      <c r="P38" s="98"/>
      <c r="Q38" s="99"/>
      <c r="R38" s="100" t="n">
        <v>0</v>
      </c>
      <c r="S38" s="101" t="n">
        <v>6395</v>
      </c>
    </row>
    <row r="39" customFormat="false" ht="15" hidden="false" customHeight="false" outlineLevel="0" collapsed="false">
      <c r="A39" s="109" t="s">
        <v>149</v>
      </c>
      <c r="B39" s="114" t="s">
        <v>150</v>
      </c>
      <c r="C39" s="92" t="n">
        <v>6</v>
      </c>
      <c r="D39" s="93" t="n">
        <v>2</v>
      </c>
      <c r="E39" s="94" t="s">
        <v>71</v>
      </c>
      <c r="F39" s="95"/>
      <c r="G39" s="112"/>
      <c r="H39" s="116"/>
      <c r="I39" s="112"/>
      <c r="J39" s="116"/>
      <c r="K39" s="112"/>
      <c r="L39" s="95"/>
      <c r="M39" s="96" t="s">
        <v>55</v>
      </c>
      <c r="N39" s="97" t="n">
        <v>2</v>
      </c>
      <c r="O39" s="96"/>
      <c r="P39" s="98" t="s">
        <v>39</v>
      </c>
      <c r="Q39" s="99"/>
      <c r="R39" s="100" t="n">
        <v>0</v>
      </c>
      <c r="S39" s="101" t="n">
        <v>5686</v>
      </c>
    </row>
    <row r="40" customFormat="false" ht="15" hidden="false" customHeight="false" outlineLevel="0" collapsed="false">
      <c r="A40" s="109" t="s">
        <v>151</v>
      </c>
      <c r="B40" s="114" t="s">
        <v>152</v>
      </c>
      <c r="C40" s="92" t="n">
        <v>16</v>
      </c>
      <c r="D40" s="93" t="n">
        <v>2</v>
      </c>
      <c r="E40" s="94" t="s">
        <v>153</v>
      </c>
      <c r="F40" s="95"/>
      <c r="G40" s="112"/>
      <c r="H40" s="116"/>
      <c r="I40" s="112"/>
      <c r="J40" s="116"/>
      <c r="K40" s="112"/>
      <c r="L40" s="95"/>
      <c r="M40" s="96" t="s">
        <v>55</v>
      </c>
      <c r="N40" s="97" t="n">
        <v>2</v>
      </c>
      <c r="O40" s="96"/>
      <c r="P40" s="98" t="s">
        <v>39</v>
      </c>
      <c r="Q40" s="99"/>
      <c r="R40" s="100" t="n">
        <v>0</v>
      </c>
      <c r="S40" s="101" t="n">
        <v>6183</v>
      </c>
    </row>
    <row r="41" customFormat="false" ht="15" hidden="false" customHeight="false" outlineLevel="0" collapsed="false">
      <c r="A41" s="109" t="s">
        <v>154</v>
      </c>
      <c r="B41" s="114" t="s">
        <v>155</v>
      </c>
      <c r="C41" s="92" t="n">
        <v>15</v>
      </c>
      <c r="D41" s="93" t="n">
        <v>2</v>
      </c>
      <c r="E41" s="94" t="s">
        <v>156</v>
      </c>
      <c r="F41" s="95" t="s">
        <v>157</v>
      </c>
      <c r="G41" s="112"/>
      <c r="H41" s="116"/>
      <c r="I41" s="112"/>
      <c r="J41" s="116"/>
      <c r="K41" s="112"/>
      <c r="L41" s="95"/>
      <c r="M41" s="96" t="s">
        <v>55</v>
      </c>
      <c r="N41" s="97" t="n">
        <v>2</v>
      </c>
      <c r="O41" s="96"/>
      <c r="P41" s="98" t="s">
        <v>39</v>
      </c>
      <c r="Q41" s="99"/>
      <c r="R41" s="100" t="n">
        <v>0</v>
      </c>
      <c r="S41" s="101" t="n">
        <v>1159</v>
      </c>
    </row>
    <row r="42" customFormat="false" ht="15" hidden="false" customHeight="false" outlineLevel="0" collapsed="false">
      <c r="A42" s="109" t="s">
        <v>158</v>
      </c>
      <c r="B42" s="102" t="s">
        <v>159</v>
      </c>
      <c r="C42" s="92" t="n">
        <v>10</v>
      </c>
      <c r="D42" s="93" t="n">
        <v>2</v>
      </c>
      <c r="E42" s="94" t="s">
        <v>153</v>
      </c>
      <c r="F42" s="95"/>
      <c r="G42" s="112"/>
      <c r="H42" s="116"/>
      <c r="I42" s="112"/>
      <c r="J42" s="116"/>
      <c r="K42" s="112"/>
      <c r="L42" s="95"/>
      <c r="M42" s="96" t="s">
        <v>55</v>
      </c>
      <c r="N42" s="97" t="n">
        <v>2</v>
      </c>
      <c r="O42" s="96"/>
      <c r="P42" s="98" t="s">
        <v>39</v>
      </c>
      <c r="Q42" s="99"/>
      <c r="R42" s="100" t="n">
        <v>0</v>
      </c>
      <c r="S42" s="101" t="n">
        <v>1107</v>
      </c>
    </row>
    <row r="43" customFormat="false" ht="15" hidden="false" customHeight="false" outlineLevel="0" collapsed="false">
      <c r="A43" s="109" t="s">
        <v>160</v>
      </c>
      <c r="B43" s="102" t="s">
        <v>161</v>
      </c>
      <c r="C43" s="92" t="n">
        <v>10</v>
      </c>
      <c r="D43" s="93" t="n">
        <v>1</v>
      </c>
      <c r="E43" s="94" t="s">
        <v>153</v>
      </c>
      <c r="F43" s="95"/>
      <c r="G43" s="112"/>
      <c r="H43" s="116"/>
      <c r="I43" s="112"/>
      <c r="J43" s="116"/>
      <c r="K43" s="112"/>
      <c r="L43" s="95"/>
      <c r="M43" s="96" t="s">
        <v>55</v>
      </c>
      <c r="N43" s="97" t="n">
        <v>2</v>
      </c>
      <c r="O43" s="96"/>
      <c r="P43" s="98" t="s">
        <v>39</v>
      </c>
      <c r="Q43" s="99"/>
      <c r="R43" s="100" t="n">
        <v>0</v>
      </c>
      <c r="S43" s="101" t="n">
        <v>8714</v>
      </c>
    </row>
    <row r="44" customFormat="false" ht="15" hidden="false" customHeight="false" outlineLevel="0" collapsed="false">
      <c r="A44" s="109" t="s">
        <v>162</v>
      </c>
      <c r="B44" s="102" t="s">
        <v>163</v>
      </c>
      <c r="C44" s="92"/>
      <c r="D44" s="93"/>
      <c r="E44" s="94" t="s">
        <v>164</v>
      </c>
      <c r="F44" s="95" t="s">
        <v>165</v>
      </c>
      <c r="G44" s="112"/>
      <c r="H44" s="116"/>
      <c r="I44" s="112"/>
      <c r="J44" s="117"/>
      <c r="K44" s="112"/>
      <c r="L44" s="95"/>
      <c r="M44" s="96" t="s">
        <v>55</v>
      </c>
      <c r="N44" s="97" t="n">
        <v>2</v>
      </c>
      <c r="O44" s="96"/>
      <c r="P44" s="98"/>
      <c r="Q44" s="99"/>
      <c r="R44" s="100" t="n">
        <v>0</v>
      </c>
      <c r="S44" s="101" t="n">
        <v>4739</v>
      </c>
    </row>
    <row r="45" customFormat="false" ht="15" hidden="false" customHeight="false" outlineLevel="0" collapsed="false">
      <c r="A45" s="90" t="s">
        <v>166</v>
      </c>
      <c r="B45" s="102" t="s">
        <v>167</v>
      </c>
      <c r="C45" s="92"/>
      <c r="D45" s="93"/>
      <c r="E45" s="107" t="s">
        <v>168</v>
      </c>
      <c r="F45" s="95"/>
      <c r="G45" s="112"/>
      <c r="H45" s="116"/>
      <c r="I45" s="112"/>
      <c r="J45" s="116"/>
      <c r="K45" s="112"/>
      <c r="L45" s="95"/>
      <c r="M45" s="96" t="s">
        <v>55</v>
      </c>
      <c r="N45" s="97" t="n">
        <v>2</v>
      </c>
      <c r="O45" s="96"/>
      <c r="P45" s="98"/>
      <c r="Q45" s="99"/>
      <c r="R45" s="100" t="n">
        <v>0</v>
      </c>
      <c r="S45" s="101" t="n">
        <v>6405</v>
      </c>
    </row>
    <row r="46" customFormat="false" ht="15" hidden="false" customHeight="false" outlineLevel="0" collapsed="false">
      <c r="A46" s="90" t="s">
        <v>169</v>
      </c>
      <c r="B46" s="102" t="s">
        <v>170</v>
      </c>
      <c r="C46" s="92"/>
      <c r="D46" s="93"/>
      <c r="E46" s="107" t="s">
        <v>171</v>
      </c>
      <c r="F46" s="95" t="s">
        <v>172</v>
      </c>
      <c r="G46" s="112"/>
      <c r="H46" s="116"/>
      <c r="I46" s="112"/>
      <c r="J46" s="116"/>
      <c r="K46" s="112"/>
      <c r="L46" s="95"/>
      <c r="M46" s="96" t="s">
        <v>55</v>
      </c>
      <c r="N46" s="97" t="n">
        <v>2</v>
      </c>
      <c r="O46" s="96"/>
      <c r="P46" s="98"/>
      <c r="Q46" s="99"/>
      <c r="R46" s="100" t="n">
        <v>0</v>
      </c>
      <c r="S46" s="101" t="n">
        <v>6380</v>
      </c>
    </row>
    <row r="47" customFormat="false" ht="15" hidden="false" customHeight="false" outlineLevel="0" collapsed="false">
      <c r="A47" s="90" t="s">
        <v>173</v>
      </c>
      <c r="B47" s="102" t="s">
        <v>174</v>
      </c>
      <c r="C47" s="92"/>
      <c r="D47" s="93"/>
      <c r="E47" s="107" t="s">
        <v>82</v>
      </c>
      <c r="F47" s="95"/>
      <c r="G47" s="112"/>
      <c r="H47" s="116"/>
      <c r="I47" s="112"/>
      <c r="J47" s="116"/>
      <c r="K47" s="112"/>
      <c r="L47" s="95"/>
      <c r="M47" s="96" t="s">
        <v>55</v>
      </c>
      <c r="N47" s="97" t="n">
        <v>2</v>
      </c>
      <c r="O47" s="96"/>
      <c r="P47" s="98"/>
      <c r="Q47" s="99"/>
      <c r="R47" s="100" t="n">
        <v>0</v>
      </c>
      <c r="S47" s="101" t="n">
        <v>4740</v>
      </c>
    </row>
    <row r="48" customFormat="false" ht="15" hidden="false" customHeight="false" outlineLevel="0" collapsed="false">
      <c r="A48" s="109" t="s">
        <v>175</v>
      </c>
      <c r="B48" s="102" t="s">
        <v>176</v>
      </c>
      <c r="C48" s="92" t="n">
        <v>12</v>
      </c>
      <c r="D48" s="93" t="n">
        <v>2</v>
      </c>
      <c r="E48" s="94" t="s">
        <v>177</v>
      </c>
      <c r="F48" s="95"/>
      <c r="G48" s="112"/>
      <c r="H48" s="117"/>
      <c r="I48" s="112"/>
      <c r="J48" s="116"/>
      <c r="K48" s="112"/>
      <c r="L48" s="95"/>
      <c r="M48" s="96" t="s">
        <v>55</v>
      </c>
      <c r="N48" s="97" t="n">
        <v>2</v>
      </c>
      <c r="O48" s="96"/>
      <c r="P48" s="98" t="s">
        <v>39</v>
      </c>
      <c r="Q48" s="99"/>
      <c r="R48" s="100" t="n">
        <v>0</v>
      </c>
      <c r="S48" s="101" t="n">
        <v>1132</v>
      </c>
    </row>
    <row r="49" customFormat="false" ht="15" hidden="false" customHeight="false" outlineLevel="0" collapsed="false">
      <c r="A49" s="109" t="s">
        <v>178</v>
      </c>
      <c r="B49" s="102" t="s">
        <v>179</v>
      </c>
      <c r="C49" s="92" t="n">
        <v>13</v>
      </c>
      <c r="D49" s="93" t="n">
        <v>2</v>
      </c>
      <c r="E49" s="94" t="s">
        <v>177</v>
      </c>
      <c r="F49" s="95"/>
      <c r="G49" s="112"/>
      <c r="H49" s="116"/>
      <c r="I49" s="112"/>
      <c r="J49" s="116"/>
      <c r="K49" s="112"/>
      <c r="L49" s="95"/>
      <c r="M49" s="96" t="s">
        <v>55</v>
      </c>
      <c r="N49" s="97" t="n">
        <v>2</v>
      </c>
      <c r="O49" s="96"/>
      <c r="P49" s="98" t="s">
        <v>39</v>
      </c>
      <c r="Q49" s="99"/>
      <c r="R49" s="100" t="n">
        <v>0</v>
      </c>
      <c r="S49" s="101" t="n">
        <v>6010</v>
      </c>
    </row>
    <row r="50" customFormat="false" ht="15" hidden="false" customHeight="false" outlineLevel="0" collapsed="false">
      <c r="A50" s="109" t="s">
        <v>180</v>
      </c>
      <c r="B50" s="102" t="s">
        <v>181</v>
      </c>
      <c r="C50" s="92" t="n">
        <v>13</v>
      </c>
      <c r="D50" s="93" t="n">
        <v>2</v>
      </c>
      <c r="E50" s="94" t="s">
        <v>153</v>
      </c>
      <c r="F50" s="95"/>
      <c r="G50" s="112"/>
      <c r="H50" s="116"/>
      <c r="I50" s="112"/>
      <c r="J50" s="116"/>
      <c r="K50" s="112"/>
      <c r="L50" s="95"/>
      <c r="M50" s="96" t="s">
        <v>55</v>
      </c>
      <c r="N50" s="97" t="n">
        <v>2</v>
      </c>
      <c r="O50" s="96"/>
      <c r="P50" s="98" t="s">
        <v>39</v>
      </c>
      <c r="Q50" s="99"/>
      <c r="R50" s="100" t="n">
        <v>0</v>
      </c>
      <c r="S50" s="101" t="n">
        <v>1146</v>
      </c>
    </row>
    <row r="51" customFormat="false" ht="15" hidden="false" customHeight="false" outlineLevel="0" collapsed="false">
      <c r="A51" s="90" t="s">
        <v>182</v>
      </c>
      <c r="B51" s="102" t="s">
        <v>183</v>
      </c>
      <c r="C51" s="92"/>
      <c r="D51" s="93"/>
      <c r="E51" s="107" t="s">
        <v>184</v>
      </c>
      <c r="F51" s="95"/>
      <c r="G51" s="112"/>
      <c r="H51" s="116"/>
      <c r="I51" s="112"/>
      <c r="J51" s="116"/>
      <c r="K51" s="112"/>
      <c r="L51" s="95"/>
      <c r="M51" s="96" t="s">
        <v>55</v>
      </c>
      <c r="N51" s="97" t="n">
        <v>2</v>
      </c>
      <c r="O51" s="96"/>
      <c r="P51" s="98"/>
      <c r="Q51" s="99"/>
      <c r="R51" s="100" t="n">
        <v>0</v>
      </c>
      <c r="S51" s="101" t="n">
        <v>5263</v>
      </c>
    </row>
    <row r="52" customFormat="false" ht="15" hidden="false" customHeight="false" outlineLevel="0" collapsed="false">
      <c r="A52" s="109" t="s">
        <v>185</v>
      </c>
      <c r="B52" s="102" t="s">
        <v>186</v>
      </c>
      <c r="C52" s="92" t="n">
        <v>14</v>
      </c>
      <c r="D52" s="93" t="n">
        <v>2</v>
      </c>
      <c r="E52" s="94" t="s">
        <v>187</v>
      </c>
      <c r="F52" s="115" t="s">
        <v>188</v>
      </c>
      <c r="G52" s="115" t="s">
        <v>189</v>
      </c>
      <c r="H52" s="116"/>
      <c r="I52" s="112"/>
      <c r="J52" s="116"/>
      <c r="K52" s="112"/>
      <c r="L52" s="95"/>
      <c r="M52" s="96" t="s">
        <v>55</v>
      </c>
      <c r="N52" s="97" t="n">
        <v>2</v>
      </c>
      <c r="O52" s="96"/>
      <c r="P52" s="98" t="s">
        <v>39</v>
      </c>
      <c r="Q52" s="99"/>
      <c r="R52" s="100" t="n">
        <v>0</v>
      </c>
      <c r="S52" s="101" t="n">
        <v>5264</v>
      </c>
    </row>
    <row r="53" customFormat="false" ht="15" hidden="false" customHeight="false" outlineLevel="0" collapsed="false">
      <c r="A53" s="90" t="s">
        <v>190</v>
      </c>
      <c r="B53" s="102" t="s">
        <v>191</v>
      </c>
      <c r="C53" s="92" t="n">
        <v>14</v>
      </c>
      <c r="D53" s="93" t="n">
        <v>2</v>
      </c>
      <c r="E53" s="107" t="s">
        <v>192</v>
      </c>
      <c r="F53" s="115" t="s">
        <v>193</v>
      </c>
      <c r="G53" s="112"/>
      <c r="H53" s="116"/>
      <c r="I53" s="112"/>
      <c r="J53" s="116"/>
      <c r="K53" s="112"/>
      <c r="L53" s="95"/>
      <c r="M53" s="96" t="s">
        <v>55</v>
      </c>
      <c r="N53" s="97" t="n">
        <v>2</v>
      </c>
      <c r="O53" s="96"/>
      <c r="P53" s="98" t="s">
        <v>39</v>
      </c>
      <c r="Q53" s="99"/>
      <c r="R53" s="100" t="n">
        <v>0</v>
      </c>
      <c r="S53" s="101" t="n">
        <v>5265</v>
      </c>
    </row>
    <row r="54" customFormat="false" ht="15" hidden="false" customHeight="false" outlineLevel="0" collapsed="false">
      <c r="A54" s="90" t="s">
        <v>194</v>
      </c>
      <c r="B54" s="102" t="s">
        <v>195</v>
      </c>
      <c r="C54" s="92" t="n">
        <v>14</v>
      </c>
      <c r="D54" s="93" t="n">
        <v>2</v>
      </c>
      <c r="E54" s="107" t="s">
        <v>196</v>
      </c>
      <c r="F54" s="95" t="s">
        <v>197</v>
      </c>
      <c r="G54" s="112" t="s">
        <v>198</v>
      </c>
      <c r="H54" s="116"/>
      <c r="I54" s="112"/>
      <c r="J54" s="116"/>
      <c r="K54" s="112"/>
      <c r="L54" s="95"/>
      <c r="M54" s="96" t="s">
        <v>55</v>
      </c>
      <c r="N54" s="97" t="n">
        <v>2</v>
      </c>
      <c r="O54" s="96"/>
      <c r="P54" s="98" t="s">
        <v>39</v>
      </c>
      <c r="Q54" s="99"/>
      <c r="R54" s="100" t="n">
        <v>0</v>
      </c>
      <c r="S54" s="101" t="n">
        <v>5266</v>
      </c>
    </row>
    <row r="55" customFormat="false" ht="15" hidden="false" customHeight="false" outlineLevel="0" collapsed="false">
      <c r="A55" s="90" t="s">
        <v>199</v>
      </c>
      <c r="B55" s="102" t="s">
        <v>200</v>
      </c>
      <c r="C55" s="92"/>
      <c r="D55" s="93"/>
      <c r="E55" s="107" t="s">
        <v>201</v>
      </c>
      <c r="F55" s="113" t="s">
        <v>202</v>
      </c>
      <c r="G55" s="95"/>
      <c r="H55" s="118"/>
      <c r="I55" s="95"/>
      <c r="J55" s="118"/>
      <c r="K55" s="95"/>
      <c r="L55" s="95"/>
      <c r="M55" s="96" t="s">
        <v>55</v>
      </c>
      <c r="N55" s="97" t="n">
        <v>2</v>
      </c>
      <c r="O55" s="96"/>
      <c r="P55" s="98"/>
      <c r="Q55" s="99"/>
      <c r="R55" s="100" t="n">
        <v>0</v>
      </c>
      <c r="S55" s="101" t="n">
        <v>5267</v>
      </c>
    </row>
    <row r="56" customFormat="false" ht="15" hidden="false" customHeight="false" outlineLevel="0" collapsed="false">
      <c r="A56" s="90" t="s">
        <v>203</v>
      </c>
      <c r="B56" s="102" t="s">
        <v>204</v>
      </c>
      <c r="C56" s="92"/>
      <c r="D56" s="93"/>
      <c r="E56" s="107" t="s">
        <v>153</v>
      </c>
      <c r="F56" s="113"/>
      <c r="G56" s="95"/>
      <c r="H56" s="118"/>
      <c r="I56" s="95"/>
      <c r="J56" s="118"/>
      <c r="K56" s="95"/>
      <c r="L56" s="95"/>
      <c r="M56" s="96" t="s">
        <v>55</v>
      </c>
      <c r="N56" s="97" t="n">
        <v>2</v>
      </c>
      <c r="O56" s="96"/>
      <c r="P56" s="98"/>
      <c r="Q56" s="99"/>
      <c r="R56" s="100" t="n">
        <v>0</v>
      </c>
      <c r="S56" s="101" t="n">
        <v>1122</v>
      </c>
    </row>
    <row r="57" customFormat="false" ht="15" hidden="false" customHeight="false" outlineLevel="0" collapsed="false">
      <c r="A57" s="90" t="s">
        <v>205</v>
      </c>
      <c r="B57" s="102" t="s">
        <v>206</v>
      </c>
      <c r="C57" s="92"/>
      <c r="D57" s="93"/>
      <c r="E57" s="107" t="s">
        <v>207</v>
      </c>
      <c r="F57" s="95" t="s">
        <v>208</v>
      </c>
      <c r="G57" s="95"/>
      <c r="H57" s="118"/>
      <c r="I57" s="95"/>
      <c r="J57" s="118"/>
      <c r="K57" s="95"/>
      <c r="L57" s="95"/>
      <c r="M57" s="96" t="s">
        <v>55</v>
      </c>
      <c r="N57" s="97" t="n">
        <v>2</v>
      </c>
      <c r="O57" s="96"/>
      <c r="P57" s="98"/>
      <c r="Q57" s="99"/>
      <c r="R57" s="100" t="n">
        <v>0</v>
      </c>
      <c r="S57" s="101" t="n">
        <v>5269</v>
      </c>
    </row>
    <row r="58" customFormat="false" ht="15" hidden="false" customHeight="false" outlineLevel="0" collapsed="false">
      <c r="A58" s="90" t="s">
        <v>209</v>
      </c>
      <c r="B58" s="102" t="s">
        <v>210</v>
      </c>
      <c r="C58" s="92"/>
      <c r="D58" s="93"/>
      <c r="E58" s="107" t="s">
        <v>211</v>
      </c>
      <c r="F58" s="95" t="s">
        <v>212</v>
      </c>
      <c r="G58" s="95"/>
      <c r="H58" s="118"/>
      <c r="I58" s="95"/>
      <c r="J58" s="118"/>
      <c r="K58" s="95"/>
      <c r="L58" s="95"/>
      <c r="M58" s="96" t="s">
        <v>55</v>
      </c>
      <c r="N58" s="97" t="n">
        <v>2</v>
      </c>
      <c r="O58" s="96"/>
      <c r="P58" s="98"/>
      <c r="Q58" s="99"/>
      <c r="R58" s="100" t="n">
        <v>0</v>
      </c>
      <c r="S58" s="101" t="n">
        <v>5270</v>
      </c>
    </row>
    <row r="59" customFormat="false" ht="15" hidden="false" customHeight="false" outlineLevel="0" collapsed="false">
      <c r="A59" s="90" t="s">
        <v>213</v>
      </c>
      <c r="B59" s="102" t="s">
        <v>214</v>
      </c>
      <c r="C59" s="92"/>
      <c r="D59" s="93"/>
      <c r="E59" s="107" t="s">
        <v>215</v>
      </c>
      <c r="F59" s="115" t="s">
        <v>216</v>
      </c>
      <c r="G59" s="112"/>
      <c r="H59" s="116"/>
      <c r="I59" s="112"/>
      <c r="J59" s="112"/>
      <c r="K59" s="119"/>
      <c r="L59" s="95"/>
      <c r="M59" s="96" t="s">
        <v>55</v>
      </c>
      <c r="N59" s="97" t="n">
        <v>2</v>
      </c>
      <c r="O59" s="96"/>
      <c r="P59" s="98"/>
      <c r="Q59" s="99"/>
      <c r="R59" s="100" t="n">
        <v>0</v>
      </c>
      <c r="S59" s="101" t="n">
        <v>5272</v>
      </c>
    </row>
    <row r="60" customFormat="false" ht="15" hidden="false" customHeight="false" outlineLevel="0" collapsed="false">
      <c r="A60" s="90" t="s">
        <v>217</v>
      </c>
      <c r="B60" s="102" t="s">
        <v>218</v>
      </c>
      <c r="C60" s="92"/>
      <c r="D60" s="93"/>
      <c r="E60" s="107" t="s">
        <v>219</v>
      </c>
      <c r="F60" s="95"/>
      <c r="G60" s="112"/>
      <c r="H60" s="112"/>
      <c r="I60" s="112"/>
      <c r="J60" s="112"/>
      <c r="K60" s="112"/>
      <c r="L60" s="95"/>
      <c r="M60" s="96" t="s">
        <v>55</v>
      </c>
      <c r="N60" s="97" t="n">
        <v>2</v>
      </c>
      <c r="O60" s="96"/>
      <c r="P60" s="98"/>
      <c r="Q60" s="99"/>
      <c r="R60" s="100" t="n">
        <v>0</v>
      </c>
      <c r="S60" s="101" t="n">
        <v>5271</v>
      </c>
    </row>
    <row r="61" customFormat="false" ht="15" hidden="false" customHeight="false" outlineLevel="0" collapsed="false">
      <c r="A61" s="109" t="s">
        <v>220</v>
      </c>
      <c r="B61" s="102" t="s">
        <v>221</v>
      </c>
      <c r="C61" s="92" t="n">
        <v>9</v>
      </c>
      <c r="D61" s="93" t="n">
        <v>1</v>
      </c>
      <c r="E61" s="94" t="s">
        <v>222</v>
      </c>
      <c r="F61" s="95"/>
      <c r="G61" s="95"/>
      <c r="H61" s="95"/>
      <c r="I61" s="95"/>
      <c r="J61" s="95"/>
      <c r="K61" s="95"/>
      <c r="L61" s="95"/>
      <c r="M61" s="96" t="s">
        <v>55</v>
      </c>
      <c r="N61" s="97" t="n">
        <v>2</v>
      </c>
      <c r="O61" s="96"/>
      <c r="P61" s="98" t="s">
        <v>39</v>
      </c>
      <c r="Q61" s="99"/>
      <c r="R61" s="100" t="n">
        <v>0</v>
      </c>
      <c r="S61" s="101" t="n">
        <v>1105</v>
      </c>
    </row>
    <row r="62" customFormat="false" ht="15" hidden="false" customHeight="false" outlineLevel="0" collapsed="false">
      <c r="A62" s="109" t="s">
        <v>223</v>
      </c>
      <c r="B62" s="102" t="s">
        <v>224</v>
      </c>
      <c r="C62" s="92" t="n">
        <v>6</v>
      </c>
      <c r="D62" s="93" t="n">
        <v>2</v>
      </c>
      <c r="E62" s="94" t="s">
        <v>225</v>
      </c>
      <c r="F62" s="113"/>
      <c r="G62" s="95"/>
      <c r="H62" s="95"/>
      <c r="I62" s="95"/>
      <c r="J62" s="95"/>
      <c r="K62" s="95"/>
      <c r="L62" s="95"/>
      <c r="M62" s="96" t="s">
        <v>55</v>
      </c>
      <c r="N62" s="97" t="n">
        <v>2</v>
      </c>
      <c r="O62" s="96"/>
      <c r="P62" s="98" t="s">
        <v>39</v>
      </c>
      <c r="Q62" s="99"/>
      <c r="R62" s="100" t="n">
        <v>0</v>
      </c>
      <c r="S62" s="101" t="n">
        <v>1134</v>
      </c>
    </row>
    <row r="63" customFormat="false" ht="15" hidden="false" customHeight="false" outlineLevel="0" collapsed="false">
      <c r="A63" s="109" t="s">
        <v>226</v>
      </c>
      <c r="B63" s="102" t="s">
        <v>227</v>
      </c>
      <c r="C63" s="92" t="n">
        <v>11</v>
      </c>
      <c r="D63" s="93" t="n">
        <v>1</v>
      </c>
      <c r="E63" s="94" t="s">
        <v>222</v>
      </c>
      <c r="F63" s="95"/>
      <c r="G63" s="95"/>
      <c r="H63" s="95"/>
      <c r="I63" s="95"/>
      <c r="J63" s="95"/>
      <c r="K63" s="95"/>
      <c r="L63" s="95"/>
      <c r="M63" s="96" t="s">
        <v>55</v>
      </c>
      <c r="N63" s="97" t="n">
        <v>2</v>
      </c>
      <c r="O63" s="96"/>
      <c r="P63" s="98" t="s">
        <v>39</v>
      </c>
      <c r="Q63" s="99"/>
      <c r="R63" s="100" t="n">
        <v>0</v>
      </c>
      <c r="S63" s="101" t="n">
        <v>1108</v>
      </c>
    </row>
    <row r="64" customFormat="false" ht="15" hidden="false" customHeight="false" outlineLevel="0" collapsed="false">
      <c r="A64" s="109" t="s">
        <v>228</v>
      </c>
      <c r="B64" s="102" t="s">
        <v>229</v>
      </c>
      <c r="C64" s="92" t="n">
        <v>13</v>
      </c>
      <c r="D64" s="93" t="n">
        <v>2</v>
      </c>
      <c r="E64" s="94" t="s">
        <v>82</v>
      </c>
      <c r="F64" s="95"/>
      <c r="G64" s="95"/>
      <c r="H64" s="95"/>
      <c r="I64" s="95"/>
      <c r="J64" s="95"/>
      <c r="K64" s="95"/>
      <c r="L64" s="95"/>
      <c r="M64" s="96" t="s">
        <v>55</v>
      </c>
      <c r="N64" s="97" t="n">
        <v>2</v>
      </c>
      <c r="O64" s="96"/>
      <c r="P64" s="98" t="s">
        <v>39</v>
      </c>
      <c r="Q64" s="99"/>
      <c r="R64" s="100" t="n">
        <v>0</v>
      </c>
      <c r="S64" s="101" t="n">
        <v>6414</v>
      </c>
    </row>
    <row r="65" customFormat="false" ht="15" hidden="false" customHeight="false" outlineLevel="0" collapsed="false">
      <c r="A65" s="90" t="s">
        <v>230</v>
      </c>
      <c r="B65" s="102" t="s">
        <v>231</v>
      </c>
      <c r="C65" s="92"/>
      <c r="D65" s="93"/>
      <c r="E65" s="107" t="s">
        <v>177</v>
      </c>
      <c r="F65" s="95"/>
      <c r="G65" s="95"/>
      <c r="H65" s="95"/>
      <c r="I65" s="95"/>
      <c r="J65" s="95"/>
      <c r="K65" s="95"/>
      <c r="L65" s="95"/>
      <c r="M65" s="96" t="s">
        <v>55</v>
      </c>
      <c r="N65" s="97" t="n">
        <v>2</v>
      </c>
      <c r="O65" s="96"/>
      <c r="P65" s="98"/>
      <c r="Q65" s="99"/>
      <c r="R65" s="100" t="n">
        <v>0</v>
      </c>
      <c r="S65" s="101" t="n">
        <v>1113</v>
      </c>
    </row>
    <row r="66" customFormat="false" ht="15" hidden="false" customHeight="false" outlineLevel="0" collapsed="false">
      <c r="A66" s="90" t="s">
        <v>232</v>
      </c>
      <c r="B66" s="102" t="s">
        <v>233</v>
      </c>
      <c r="C66" s="92"/>
      <c r="D66" s="93"/>
      <c r="E66" s="107" t="s">
        <v>234</v>
      </c>
      <c r="F66" s="95"/>
      <c r="G66" s="95"/>
      <c r="H66" s="95"/>
      <c r="I66" s="95"/>
      <c r="J66" s="95"/>
      <c r="K66" s="95"/>
      <c r="L66" s="95"/>
      <c r="M66" s="96" t="s">
        <v>55</v>
      </c>
      <c r="N66" s="97" t="n">
        <v>2</v>
      </c>
      <c r="O66" s="96"/>
      <c r="P66" s="98"/>
      <c r="Q66" s="99"/>
      <c r="R66" s="100" t="n">
        <v>0</v>
      </c>
      <c r="S66" s="101" t="n">
        <v>6453</v>
      </c>
    </row>
    <row r="67" customFormat="false" ht="15" hidden="false" customHeight="false" outlineLevel="0" collapsed="false">
      <c r="A67" s="90" t="s">
        <v>235</v>
      </c>
      <c r="B67" s="102" t="s">
        <v>236</v>
      </c>
      <c r="C67" s="92"/>
      <c r="D67" s="93"/>
      <c r="E67" s="107" t="s">
        <v>237</v>
      </c>
      <c r="F67" s="95"/>
      <c r="G67" s="95"/>
      <c r="H67" s="95"/>
      <c r="I67" s="95"/>
      <c r="J67" s="95"/>
      <c r="K67" s="95"/>
      <c r="L67" s="95"/>
      <c r="M67" s="96" t="s">
        <v>55</v>
      </c>
      <c r="N67" s="97" t="n">
        <v>2</v>
      </c>
      <c r="O67" s="96"/>
      <c r="P67" s="98"/>
      <c r="Q67" s="99"/>
      <c r="R67" s="100" t="n">
        <v>0</v>
      </c>
      <c r="S67" s="101" t="n">
        <v>5576</v>
      </c>
    </row>
    <row r="68" customFormat="false" ht="15" hidden="false" customHeight="false" outlineLevel="0" collapsed="false">
      <c r="A68" s="90" t="s">
        <v>238</v>
      </c>
      <c r="B68" s="102" t="s">
        <v>239</v>
      </c>
      <c r="C68" s="92"/>
      <c r="D68" s="93"/>
      <c r="E68" s="107" t="s">
        <v>240</v>
      </c>
      <c r="F68" s="95"/>
      <c r="G68" s="95"/>
      <c r="H68" s="95"/>
      <c r="I68" s="95"/>
      <c r="J68" s="95"/>
      <c r="K68" s="95"/>
      <c r="L68" s="95"/>
      <c r="M68" s="96" t="s">
        <v>55</v>
      </c>
      <c r="N68" s="97" t="n">
        <v>2</v>
      </c>
      <c r="O68" s="96"/>
      <c r="P68" s="98"/>
      <c r="Q68" s="99"/>
      <c r="R68" s="100" t="n">
        <v>0</v>
      </c>
      <c r="S68" s="101" t="n">
        <v>6001</v>
      </c>
    </row>
    <row r="69" customFormat="false" ht="15" hidden="false" customHeight="false" outlineLevel="0" collapsed="false">
      <c r="A69" s="109" t="s">
        <v>241</v>
      </c>
      <c r="B69" s="102" t="s">
        <v>242</v>
      </c>
      <c r="C69" s="92" t="n">
        <v>4</v>
      </c>
      <c r="D69" s="93" t="n">
        <v>2</v>
      </c>
      <c r="E69" s="94" t="s">
        <v>82</v>
      </c>
      <c r="F69" s="95"/>
      <c r="G69" s="95"/>
      <c r="H69" s="95"/>
      <c r="I69" s="95"/>
      <c r="J69" s="95"/>
      <c r="K69" s="95"/>
      <c r="L69" s="95"/>
      <c r="M69" s="96" t="s">
        <v>55</v>
      </c>
      <c r="N69" s="97" t="n">
        <v>2</v>
      </c>
      <c r="O69" s="96"/>
      <c r="P69" s="98" t="s">
        <v>39</v>
      </c>
      <c r="Q69" s="99"/>
      <c r="R69" s="100" t="n">
        <v>0</v>
      </c>
      <c r="S69" s="101" t="n">
        <v>1125</v>
      </c>
    </row>
    <row r="70" customFormat="false" ht="15" hidden="false" customHeight="false" outlineLevel="0" collapsed="false">
      <c r="A70" s="90" t="s">
        <v>243</v>
      </c>
      <c r="B70" s="102" t="s">
        <v>244</v>
      </c>
      <c r="C70" s="92"/>
      <c r="D70" s="93"/>
      <c r="E70" s="107" t="s">
        <v>245</v>
      </c>
      <c r="F70" s="95"/>
      <c r="G70" s="95"/>
      <c r="H70" s="95"/>
      <c r="I70" s="95"/>
      <c r="J70" s="95"/>
      <c r="K70" s="95"/>
      <c r="L70" s="95"/>
      <c r="M70" s="96" t="s">
        <v>55</v>
      </c>
      <c r="N70" s="97" t="n">
        <v>2</v>
      </c>
      <c r="O70" s="96"/>
      <c r="P70" s="98"/>
      <c r="Q70" s="99"/>
      <c r="R70" s="100" t="n">
        <v>0</v>
      </c>
      <c r="S70" s="101" t="n">
        <v>6300</v>
      </c>
    </row>
    <row r="71" customFormat="false" ht="15" hidden="false" customHeight="false" outlineLevel="0" collapsed="false">
      <c r="A71" s="109" t="s">
        <v>246</v>
      </c>
      <c r="B71" s="102" t="s">
        <v>247</v>
      </c>
      <c r="C71" s="92" t="n">
        <v>1</v>
      </c>
      <c r="D71" s="93" t="n">
        <v>3</v>
      </c>
      <c r="E71" s="94" t="s">
        <v>82</v>
      </c>
      <c r="F71" s="95"/>
      <c r="G71" s="95"/>
      <c r="H71" s="95"/>
      <c r="I71" s="95"/>
      <c r="J71" s="95"/>
      <c r="K71" s="95"/>
      <c r="L71" s="95"/>
      <c r="M71" s="96" t="s">
        <v>55</v>
      </c>
      <c r="N71" s="97" t="n">
        <v>2</v>
      </c>
      <c r="O71" s="96"/>
      <c r="P71" s="98" t="s">
        <v>39</v>
      </c>
      <c r="Q71" s="99"/>
      <c r="R71" s="100" t="n">
        <v>0</v>
      </c>
      <c r="S71" s="101" t="n">
        <v>5578</v>
      </c>
    </row>
    <row r="72" customFormat="false" ht="15" hidden="false" customHeight="false" outlineLevel="0" collapsed="false">
      <c r="A72" s="109" t="s">
        <v>248</v>
      </c>
      <c r="B72" s="102" t="s">
        <v>249</v>
      </c>
      <c r="C72" s="92"/>
      <c r="D72" s="93"/>
      <c r="E72" s="94" t="s">
        <v>82</v>
      </c>
      <c r="F72" s="95"/>
      <c r="G72" s="95"/>
      <c r="H72" s="95"/>
      <c r="I72" s="95"/>
      <c r="J72" s="95"/>
      <c r="K72" s="95"/>
      <c r="L72" s="95"/>
      <c r="M72" s="96" t="s">
        <v>55</v>
      </c>
      <c r="N72" s="97" t="n">
        <v>2</v>
      </c>
      <c r="O72" s="96"/>
      <c r="P72" s="98"/>
      <c r="Q72" s="99"/>
      <c r="R72" s="100" t="n">
        <v>0</v>
      </c>
      <c r="S72" s="101" t="n">
        <v>6436</v>
      </c>
    </row>
    <row r="73" customFormat="false" ht="15" hidden="false" customHeight="false" outlineLevel="0" collapsed="false">
      <c r="A73" s="90" t="s">
        <v>250</v>
      </c>
      <c r="B73" s="102" t="s">
        <v>251</v>
      </c>
      <c r="C73" s="92"/>
      <c r="D73" s="93"/>
      <c r="E73" s="107" t="s">
        <v>252</v>
      </c>
      <c r="F73" s="95"/>
      <c r="G73" s="95"/>
      <c r="H73" s="95"/>
      <c r="I73" s="95"/>
      <c r="J73" s="95"/>
      <c r="K73" s="95"/>
      <c r="L73" s="95"/>
      <c r="M73" s="96" t="s">
        <v>55</v>
      </c>
      <c r="N73" s="97" t="n">
        <v>2</v>
      </c>
      <c r="O73" s="96"/>
      <c r="P73" s="98"/>
      <c r="Q73" s="99"/>
      <c r="R73" s="100" t="n">
        <v>0</v>
      </c>
      <c r="S73" s="101" t="n">
        <v>1114</v>
      </c>
    </row>
    <row r="74" customFormat="false" ht="15" hidden="false" customHeight="false" outlineLevel="0" collapsed="false">
      <c r="A74" s="109" t="s">
        <v>253</v>
      </c>
      <c r="B74" s="102" t="s">
        <v>254</v>
      </c>
      <c r="C74" s="92" t="n">
        <v>12</v>
      </c>
      <c r="D74" s="93" t="n">
        <v>2</v>
      </c>
      <c r="E74" s="94" t="s">
        <v>82</v>
      </c>
      <c r="F74" s="95"/>
      <c r="G74" s="95"/>
      <c r="H74" s="95"/>
      <c r="I74" s="95"/>
      <c r="J74" s="95"/>
      <c r="K74" s="95"/>
      <c r="L74" s="95"/>
      <c r="M74" s="96" t="s">
        <v>55</v>
      </c>
      <c r="N74" s="97" t="n">
        <v>2</v>
      </c>
      <c r="O74" s="96"/>
      <c r="P74" s="98" t="s">
        <v>39</v>
      </c>
      <c r="Q74" s="99"/>
      <c r="R74" s="100" t="n">
        <v>0</v>
      </c>
      <c r="S74" s="101" t="n">
        <v>5292</v>
      </c>
    </row>
    <row r="75" customFormat="false" ht="15" hidden="false" customHeight="false" outlineLevel="0" collapsed="false">
      <c r="A75" s="90" t="s">
        <v>255</v>
      </c>
      <c r="B75" s="102" t="s">
        <v>256</v>
      </c>
      <c r="C75" s="92"/>
      <c r="D75" s="93"/>
      <c r="E75" s="107" t="s">
        <v>257</v>
      </c>
      <c r="F75" s="95"/>
      <c r="G75" s="95"/>
      <c r="H75" s="95"/>
      <c r="I75" s="95"/>
      <c r="J75" s="95"/>
      <c r="K75" s="95"/>
      <c r="L75" s="95"/>
      <c r="M75" s="96" t="s">
        <v>55</v>
      </c>
      <c r="N75" s="97" t="n">
        <v>2</v>
      </c>
      <c r="O75" s="96"/>
      <c r="P75" s="98"/>
      <c r="Q75" s="99"/>
      <c r="R75" s="100" t="n">
        <v>0</v>
      </c>
      <c r="S75" s="101" t="n">
        <v>5878</v>
      </c>
    </row>
    <row r="76" customFormat="false" ht="15" hidden="false" customHeight="false" outlineLevel="0" collapsed="false">
      <c r="A76" s="109" t="s">
        <v>258</v>
      </c>
      <c r="B76" s="102" t="s">
        <v>259</v>
      </c>
      <c r="C76" s="92" t="n">
        <v>10</v>
      </c>
      <c r="D76" s="93" t="n">
        <v>1</v>
      </c>
      <c r="E76" s="94" t="s">
        <v>225</v>
      </c>
      <c r="F76" s="95"/>
      <c r="G76" s="95"/>
      <c r="H76" s="95"/>
      <c r="I76" s="95"/>
      <c r="J76" s="95"/>
      <c r="K76" s="95"/>
      <c r="L76" s="95"/>
      <c r="M76" s="96" t="s">
        <v>55</v>
      </c>
      <c r="N76" s="97" t="n">
        <v>2</v>
      </c>
      <c r="O76" s="96"/>
      <c r="P76" s="98" t="s">
        <v>39</v>
      </c>
      <c r="Q76" s="99"/>
      <c r="R76" s="100" t="n">
        <v>0</v>
      </c>
      <c r="S76" s="101" t="n">
        <v>1147</v>
      </c>
    </row>
    <row r="77" customFormat="false" ht="15" hidden="false" customHeight="false" outlineLevel="0" collapsed="false">
      <c r="A77" s="109" t="s">
        <v>260</v>
      </c>
      <c r="B77" s="102" t="s">
        <v>261</v>
      </c>
      <c r="C77" s="92"/>
      <c r="D77" s="93"/>
      <c r="E77" s="94" t="s">
        <v>262</v>
      </c>
      <c r="F77" s="95"/>
      <c r="G77" s="95"/>
      <c r="H77" s="95"/>
      <c r="I77" s="95"/>
      <c r="J77" s="95"/>
      <c r="K77" s="95"/>
      <c r="L77" s="95"/>
      <c r="M77" s="96" t="s">
        <v>55</v>
      </c>
      <c r="N77" s="97" t="n">
        <v>2</v>
      </c>
      <c r="O77" s="96"/>
      <c r="P77" s="98"/>
      <c r="Q77" s="99"/>
      <c r="R77" s="100" t="n">
        <v>0</v>
      </c>
      <c r="S77" s="101" t="n">
        <v>1109</v>
      </c>
    </row>
    <row r="78" customFormat="false" ht="15" hidden="false" customHeight="false" outlineLevel="0" collapsed="false">
      <c r="A78" s="109" t="s">
        <v>263</v>
      </c>
      <c r="B78" s="102" t="s">
        <v>264</v>
      </c>
      <c r="C78" s="92" t="n">
        <v>13</v>
      </c>
      <c r="D78" s="93" t="n">
        <v>2</v>
      </c>
      <c r="E78" s="94" t="s">
        <v>82</v>
      </c>
      <c r="F78" s="95" t="s">
        <v>265</v>
      </c>
      <c r="G78" s="95" t="s">
        <v>266</v>
      </c>
      <c r="H78" s="95"/>
      <c r="I78" s="95"/>
      <c r="J78" s="95"/>
      <c r="K78" s="95"/>
      <c r="L78" s="95"/>
      <c r="M78" s="96" t="s">
        <v>55</v>
      </c>
      <c r="N78" s="97" t="n">
        <v>2</v>
      </c>
      <c r="O78" s="96"/>
      <c r="P78" s="98" t="s">
        <v>39</v>
      </c>
      <c r="Q78" s="99"/>
      <c r="R78" s="100" t="n">
        <v>0</v>
      </c>
      <c r="S78" s="101" t="n">
        <v>1119</v>
      </c>
    </row>
    <row r="79" customFormat="false" ht="15" hidden="false" customHeight="false" outlineLevel="0" collapsed="false">
      <c r="A79" s="109" t="s">
        <v>267</v>
      </c>
      <c r="B79" s="102" t="s">
        <v>268</v>
      </c>
      <c r="C79" s="92" t="n">
        <v>1</v>
      </c>
      <c r="D79" s="93" t="n">
        <v>3</v>
      </c>
      <c r="E79" s="94" t="s">
        <v>82</v>
      </c>
      <c r="F79" s="95" t="s">
        <v>269</v>
      </c>
      <c r="G79" s="95"/>
      <c r="H79" s="95"/>
      <c r="I79" s="95"/>
      <c r="J79" s="95"/>
      <c r="K79" s="95"/>
      <c r="L79" s="95"/>
      <c r="M79" s="96" t="s">
        <v>55</v>
      </c>
      <c r="N79" s="97" t="n">
        <v>2</v>
      </c>
      <c r="O79" s="96"/>
      <c r="P79" s="98" t="s">
        <v>39</v>
      </c>
      <c r="Q79" s="99"/>
      <c r="R79" s="100" t="n">
        <v>0</v>
      </c>
      <c r="S79" s="101" t="n">
        <v>5583</v>
      </c>
    </row>
    <row r="80" customFormat="false" ht="15" hidden="false" customHeight="false" outlineLevel="0" collapsed="false">
      <c r="A80" s="109" t="s">
        <v>270</v>
      </c>
      <c r="B80" s="102" t="s">
        <v>271</v>
      </c>
      <c r="C80" s="92" t="n">
        <v>12</v>
      </c>
      <c r="D80" s="93" t="n">
        <v>1</v>
      </c>
      <c r="E80" s="94" t="s">
        <v>225</v>
      </c>
      <c r="F80" s="95"/>
      <c r="G80" s="95"/>
      <c r="H80" s="95"/>
      <c r="I80" s="95"/>
      <c r="J80" s="95"/>
      <c r="K80" s="95"/>
      <c r="L80" s="95"/>
      <c r="M80" s="96" t="s">
        <v>55</v>
      </c>
      <c r="N80" s="97" t="n">
        <v>2</v>
      </c>
      <c r="O80" s="96"/>
      <c r="P80" s="98" t="s">
        <v>39</v>
      </c>
      <c r="Q80" s="99"/>
      <c r="R80" s="100" t="n">
        <v>0</v>
      </c>
      <c r="S80" s="101" t="n">
        <v>1138</v>
      </c>
    </row>
    <row r="81" customFormat="false" ht="15" hidden="false" customHeight="false" outlineLevel="0" collapsed="false">
      <c r="A81" s="109" t="s">
        <v>272</v>
      </c>
      <c r="B81" s="114" t="s">
        <v>273</v>
      </c>
      <c r="C81" s="92" t="n">
        <v>14</v>
      </c>
      <c r="D81" s="93" t="n">
        <v>3</v>
      </c>
      <c r="E81" s="94" t="s">
        <v>274</v>
      </c>
      <c r="F81" s="95" t="s">
        <v>275</v>
      </c>
      <c r="G81" s="95" t="s">
        <v>276</v>
      </c>
      <c r="H81" s="110" t="s">
        <v>277</v>
      </c>
      <c r="I81" s="95"/>
      <c r="J81" s="95"/>
      <c r="K81" s="95"/>
      <c r="L81" s="95"/>
      <c r="M81" s="96" t="s">
        <v>55</v>
      </c>
      <c r="N81" s="97" t="n">
        <v>2</v>
      </c>
      <c r="O81" s="96"/>
      <c r="P81" s="98" t="s">
        <v>39</v>
      </c>
      <c r="Q81" s="99"/>
      <c r="R81" s="100" t="n">
        <v>0</v>
      </c>
      <c r="S81" s="101" t="n">
        <v>6085</v>
      </c>
    </row>
    <row r="82" customFormat="false" ht="15" hidden="false" customHeight="false" outlineLevel="0" collapsed="false">
      <c r="A82" s="109" t="s">
        <v>278</v>
      </c>
      <c r="B82" s="102" t="s">
        <v>279</v>
      </c>
      <c r="C82" s="92" t="n">
        <v>12</v>
      </c>
      <c r="D82" s="93" t="n">
        <v>2</v>
      </c>
      <c r="E82" s="94" t="s">
        <v>280</v>
      </c>
      <c r="F82" s="95" t="s">
        <v>281</v>
      </c>
      <c r="G82" s="95"/>
      <c r="H82" s="95"/>
      <c r="I82" s="95"/>
      <c r="J82" s="95"/>
      <c r="K82" s="95"/>
      <c r="L82" s="95"/>
      <c r="M82" s="96" t="s">
        <v>55</v>
      </c>
      <c r="N82" s="97" t="n">
        <v>2</v>
      </c>
      <c r="O82" s="96"/>
      <c r="P82" s="98" t="s">
        <v>39</v>
      </c>
      <c r="Q82" s="99"/>
      <c r="R82" s="100" t="n">
        <v>0</v>
      </c>
      <c r="S82" s="101" t="n">
        <v>5275</v>
      </c>
    </row>
    <row r="83" customFormat="false" ht="15" hidden="false" customHeight="false" outlineLevel="0" collapsed="false">
      <c r="A83" s="90" t="s">
        <v>282</v>
      </c>
      <c r="B83" s="102" t="s">
        <v>283</v>
      </c>
      <c r="C83" s="92"/>
      <c r="D83" s="93"/>
      <c r="E83" s="107" t="s">
        <v>284</v>
      </c>
      <c r="F83" s="95" t="s">
        <v>285</v>
      </c>
      <c r="G83" s="95"/>
      <c r="H83" s="95"/>
      <c r="I83" s="95"/>
      <c r="J83" s="95"/>
      <c r="K83" s="95"/>
      <c r="L83" s="95"/>
      <c r="M83" s="96" t="s">
        <v>55</v>
      </c>
      <c r="N83" s="97" t="n">
        <v>2</v>
      </c>
      <c r="O83" s="96"/>
      <c r="P83" s="98"/>
      <c r="Q83" s="99"/>
      <c r="R83" s="100" t="n">
        <v>0</v>
      </c>
      <c r="S83" s="101" t="n">
        <v>5276</v>
      </c>
    </row>
    <row r="84" customFormat="false" ht="15" hidden="false" customHeight="false" outlineLevel="0" collapsed="false">
      <c r="A84" s="109" t="s">
        <v>286</v>
      </c>
      <c r="B84" s="102" t="s">
        <v>287</v>
      </c>
      <c r="C84" s="92" t="n">
        <v>15</v>
      </c>
      <c r="D84" s="93" t="n">
        <v>3</v>
      </c>
      <c r="E84" s="94" t="s">
        <v>288</v>
      </c>
      <c r="F84" s="95" t="s">
        <v>289</v>
      </c>
      <c r="G84" s="95"/>
      <c r="H84" s="95"/>
      <c r="I84" s="95"/>
      <c r="J84" s="95"/>
      <c r="K84" s="95"/>
      <c r="L84" s="95"/>
      <c r="M84" s="96" t="s">
        <v>55</v>
      </c>
      <c r="N84" s="97" t="n">
        <v>2</v>
      </c>
      <c r="O84" s="96"/>
      <c r="P84" s="98" t="s">
        <v>39</v>
      </c>
      <c r="Q84" s="99"/>
      <c r="R84" s="100" t="n">
        <v>0</v>
      </c>
      <c r="S84" s="101" t="n">
        <v>5277</v>
      </c>
    </row>
    <row r="85" customFormat="false" ht="15" hidden="false" customHeight="false" outlineLevel="0" collapsed="false">
      <c r="A85" s="90" t="s">
        <v>290</v>
      </c>
      <c r="B85" s="102" t="s">
        <v>291</v>
      </c>
      <c r="C85" s="92"/>
      <c r="D85" s="93"/>
      <c r="E85" s="107" t="s">
        <v>292</v>
      </c>
      <c r="F85" s="95"/>
      <c r="G85" s="95"/>
      <c r="H85" s="113"/>
      <c r="I85" s="95"/>
      <c r="J85" s="95"/>
      <c r="K85" s="95"/>
      <c r="L85" s="95"/>
      <c r="M85" s="96" t="s">
        <v>55</v>
      </c>
      <c r="N85" s="97" t="n">
        <v>2</v>
      </c>
      <c r="O85" s="96"/>
      <c r="P85" s="98"/>
      <c r="Q85" s="99"/>
      <c r="R85" s="100" t="n">
        <v>0</v>
      </c>
      <c r="S85" s="101" t="n">
        <v>5274</v>
      </c>
    </row>
    <row r="86" customFormat="false" ht="15" hidden="false" customHeight="false" outlineLevel="0" collapsed="false">
      <c r="A86" s="90" t="s">
        <v>293</v>
      </c>
      <c r="B86" s="102" t="s">
        <v>294</v>
      </c>
      <c r="C86" s="92"/>
      <c r="D86" s="93"/>
      <c r="E86" s="107" t="s">
        <v>82</v>
      </c>
      <c r="F86" s="95"/>
      <c r="G86" s="95"/>
      <c r="H86" s="95"/>
      <c r="I86" s="95"/>
      <c r="J86" s="95"/>
      <c r="K86" s="95"/>
      <c r="L86" s="95"/>
      <c r="M86" s="96" t="s">
        <v>55</v>
      </c>
      <c r="N86" s="97" t="n">
        <v>2</v>
      </c>
      <c r="O86" s="96"/>
      <c r="P86" s="98"/>
      <c r="Q86" s="99"/>
      <c r="R86" s="100" t="n">
        <v>0</v>
      </c>
      <c r="S86" s="101" t="n">
        <v>6304</v>
      </c>
    </row>
    <row r="87" customFormat="false" ht="15" hidden="false" customHeight="false" outlineLevel="0" collapsed="false">
      <c r="A87" s="109" t="s">
        <v>295</v>
      </c>
      <c r="B87" s="102" t="s">
        <v>296</v>
      </c>
      <c r="C87" s="92" t="n">
        <v>11</v>
      </c>
      <c r="D87" s="93" t="n">
        <v>2</v>
      </c>
      <c r="E87" s="94" t="s">
        <v>297</v>
      </c>
      <c r="F87" s="95"/>
      <c r="G87" s="95"/>
      <c r="H87" s="95"/>
      <c r="I87" s="95"/>
      <c r="J87" s="95"/>
      <c r="K87" s="95"/>
      <c r="L87" s="95"/>
      <c r="M87" s="96" t="s">
        <v>55</v>
      </c>
      <c r="N87" s="97" t="n">
        <v>2</v>
      </c>
      <c r="O87" s="96"/>
      <c r="P87" s="98" t="s">
        <v>39</v>
      </c>
      <c r="Q87" s="99"/>
      <c r="R87" s="100" t="n">
        <v>0</v>
      </c>
      <c r="S87" s="101" t="n">
        <v>1167</v>
      </c>
    </row>
    <row r="88" customFormat="false" ht="15" hidden="false" customHeight="false" outlineLevel="0" collapsed="false">
      <c r="A88" s="109" t="s">
        <v>298</v>
      </c>
      <c r="B88" s="102" t="s">
        <v>299</v>
      </c>
      <c r="C88" s="92" t="n">
        <v>10</v>
      </c>
      <c r="D88" s="93" t="n">
        <v>1</v>
      </c>
      <c r="E88" s="94" t="s">
        <v>82</v>
      </c>
      <c r="F88" s="95" t="s">
        <v>300</v>
      </c>
      <c r="G88" s="95"/>
      <c r="H88" s="95"/>
      <c r="I88" s="95"/>
      <c r="J88" s="95"/>
      <c r="K88" s="95"/>
      <c r="L88" s="95"/>
      <c r="M88" s="96" t="s">
        <v>55</v>
      </c>
      <c r="N88" s="97" t="n">
        <v>2</v>
      </c>
      <c r="O88" s="96"/>
      <c r="P88" s="98" t="s">
        <v>39</v>
      </c>
      <c r="Q88" s="99"/>
      <c r="R88" s="100" t="n">
        <v>0</v>
      </c>
      <c r="S88" s="101" t="n">
        <v>1142</v>
      </c>
    </row>
    <row r="89" customFormat="false" ht="15" hidden="false" customHeight="false" outlineLevel="0" collapsed="false">
      <c r="A89" s="109" t="s">
        <v>301</v>
      </c>
      <c r="B89" s="102" t="s">
        <v>302</v>
      </c>
      <c r="C89" s="92" t="n">
        <v>4</v>
      </c>
      <c r="D89" s="93" t="n">
        <v>1</v>
      </c>
      <c r="E89" s="94" t="s">
        <v>303</v>
      </c>
      <c r="F89" s="95"/>
      <c r="G89" s="95"/>
      <c r="H89" s="95"/>
      <c r="I89" s="95"/>
      <c r="J89" s="95"/>
      <c r="K89" s="95"/>
      <c r="L89" s="95"/>
      <c r="M89" s="96" t="s">
        <v>55</v>
      </c>
      <c r="N89" s="97" t="n">
        <v>2</v>
      </c>
      <c r="O89" s="96"/>
      <c r="P89" s="98" t="s">
        <v>39</v>
      </c>
      <c r="Q89" s="99"/>
      <c r="R89" s="100" t="n">
        <v>0</v>
      </c>
      <c r="S89" s="101" t="n">
        <v>6193</v>
      </c>
    </row>
    <row r="90" customFormat="false" ht="15" hidden="false" customHeight="false" outlineLevel="0" collapsed="false">
      <c r="A90" s="109" t="s">
        <v>304</v>
      </c>
      <c r="B90" s="102" t="s">
        <v>305</v>
      </c>
      <c r="C90" s="92" t="n">
        <v>13</v>
      </c>
      <c r="D90" s="93" t="n">
        <v>3</v>
      </c>
      <c r="E90" s="94" t="s">
        <v>153</v>
      </c>
      <c r="F90" s="95"/>
      <c r="G90" s="95"/>
      <c r="H90" s="95"/>
      <c r="I90" s="95"/>
      <c r="J90" s="95"/>
      <c r="K90" s="95"/>
      <c r="L90" s="95"/>
      <c r="M90" s="96" t="s">
        <v>55</v>
      </c>
      <c r="N90" s="97" t="n">
        <v>2</v>
      </c>
      <c r="O90" s="96"/>
      <c r="P90" s="98" t="s">
        <v>39</v>
      </c>
      <c r="Q90" s="99"/>
      <c r="R90" s="100" t="n">
        <v>0</v>
      </c>
      <c r="S90" s="101" t="n">
        <v>1148</v>
      </c>
    </row>
    <row r="91" customFormat="false" ht="15" hidden="false" customHeight="false" outlineLevel="0" collapsed="false">
      <c r="A91" s="120"/>
      <c r="B91" s="104" t="s">
        <v>306</v>
      </c>
      <c r="C91" s="105"/>
      <c r="D91" s="106"/>
      <c r="E91" s="94"/>
      <c r="F91" s="95"/>
      <c r="G91" s="95"/>
      <c r="H91" s="95"/>
      <c r="I91" s="95"/>
      <c r="J91" s="95"/>
      <c r="K91" s="95"/>
      <c r="L91" s="95"/>
      <c r="M91" s="96" t="s">
        <v>307</v>
      </c>
      <c r="N91" s="97" t="n">
        <v>3</v>
      </c>
      <c r="O91" s="96"/>
      <c r="P91" s="98" t="s">
        <v>39</v>
      </c>
      <c r="Q91" s="99"/>
      <c r="R91" s="100" t="n">
        <v>1</v>
      </c>
      <c r="S91" s="101"/>
    </row>
    <row r="92" customFormat="false" ht="15" hidden="false" customHeight="false" outlineLevel="0" collapsed="false">
      <c r="A92" s="109" t="s">
        <v>308</v>
      </c>
      <c r="B92" s="114" t="s">
        <v>309</v>
      </c>
      <c r="C92" s="92" t="n">
        <v>17</v>
      </c>
      <c r="D92" s="93" t="n">
        <v>3</v>
      </c>
      <c r="E92" s="94" t="s">
        <v>46</v>
      </c>
      <c r="F92" s="95"/>
      <c r="G92" s="95"/>
      <c r="H92" s="95"/>
      <c r="I92" s="95"/>
      <c r="J92" s="95"/>
      <c r="K92" s="95"/>
      <c r="L92" s="95"/>
      <c r="M92" s="96" t="s">
        <v>310</v>
      </c>
      <c r="N92" s="97" t="n">
        <v>3</v>
      </c>
      <c r="O92" s="96"/>
      <c r="P92" s="98" t="s">
        <v>39</v>
      </c>
      <c r="Q92" s="99"/>
      <c r="R92" s="100" t="n">
        <v>0</v>
      </c>
      <c r="S92" s="101" t="n">
        <v>19600</v>
      </c>
    </row>
    <row r="93" customFormat="false" ht="15" hidden="false" customHeight="false" outlineLevel="0" collapsed="false">
      <c r="A93" s="90" t="s">
        <v>311</v>
      </c>
      <c r="B93" s="102" t="s">
        <v>312</v>
      </c>
      <c r="C93" s="92"/>
      <c r="D93" s="93"/>
      <c r="E93" s="107" t="s">
        <v>46</v>
      </c>
      <c r="F93" s="95"/>
      <c r="G93" s="95"/>
      <c r="H93" s="95"/>
      <c r="I93" s="95"/>
      <c r="J93" s="95"/>
      <c r="K93" s="95"/>
      <c r="L93" s="95"/>
      <c r="M93" s="96" t="s">
        <v>310</v>
      </c>
      <c r="N93" s="97" t="n">
        <v>3</v>
      </c>
      <c r="O93" s="96"/>
      <c r="P93" s="98"/>
      <c r="Q93" s="99"/>
      <c r="R93" s="100" t="n">
        <v>0</v>
      </c>
      <c r="S93" s="101" t="n">
        <v>9675</v>
      </c>
    </row>
    <row r="94" customFormat="false" ht="15" hidden="false" customHeight="false" outlineLevel="0" collapsed="false">
      <c r="A94" s="90" t="s">
        <v>313</v>
      </c>
      <c r="B94" s="102" t="s">
        <v>314</v>
      </c>
      <c r="C94" s="92"/>
      <c r="D94" s="93"/>
      <c r="E94" s="107" t="s">
        <v>46</v>
      </c>
      <c r="F94" s="95"/>
      <c r="G94" s="95"/>
      <c r="H94" s="95"/>
      <c r="I94" s="95"/>
      <c r="J94" s="95"/>
      <c r="K94" s="95"/>
      <c r="L94" s="95"/>
      <c r="M94" s="96" t="s">
        <v>310</v>
      </c>
      <c r="N94" s="97" t="n">
        <v>3</v>
      </c>
      <c r="O94" s="96"/>
      <c r="P94" s="98"/>
      <c r="Q94" s="99"/>
      <c r="R94" s="100" t="n">
        <v>0</v>
      </c>
      <c r="S94" s="101" t="n">
        <v>19614</v>
      </c>
    </row>
    <row r="95" customFormat="false" ht="15" hidden="false" customHeight="false" outlineLevel="0" collapsed="false">
      <c r="A95" s="109" t="s">
        <v>315</v>
      </c>
      <c r="B95" s="114" t="s">
        <v>316</v>
      </c>
      <c r="C95" s="92" t="n">
        <v>16</v>
      </c>
      <c r="D95" s="93" t="n">
        <v>3</v>
      </c>
      <c r="E95" s="94" t="s">
        <v>46</v>
      </c>
      <c r="F95" s="95"/>
      <c r="G95" s="95"/>
      <c r="H95" s="95"/>
      <c r="I95" s="95"/>
      <c r="J95" s="95"/>
      <c r="K95" s="95"/>
      <c r="L95" s="95"/>
      <c r="M95" s="96" t="s">
        <v>310</v>
      </c>
      <c r="N95" s="97" t="n">
        <v>3</v>
      </c>
      <c r="O95" s="96"/>
      <c r="P95" s="98" t="s">
        <v>39</v>
      </c>
      <c r="Q95" s="99"/>
      <c r="R95" s="100" t="n">
        <v>0</v>
      </c>
      <c r="S95" s="101" t="n">
        <v>10217</v>
      </c>
    </row>
    <row r="96" customFormat="false" ht="15" hidden="false" customHeight="false" outlineLevel="0" collapsed="false">
      <c r="A96" s="120"/>
      <c r="B96" s="121" t="s">
        <v>317</v>
      </c>
      <c r="C96" s="105"/>
      <c r="D96" s="106"/>
      <c r="E96" s="94"/>
      <c r="F96" s="95"/>
      <c r="G96" s="95"/>
      <c r="H96" s="95"/>
      <c r="I96" s="95"/>
      <c r="J96" s="95"/>
      <c r="K96" s="95"/>
      <c r="L96" s="95"/>
      <c r="M96" s="96" t="s">
        <v>318</v>
      </c>
      <c r="N96" s="97" t="n">
        <v>4</v>
      </c>
      <c r="O96" s="96"/>
      <c r="P96" s="98" t="s">
        <v>39</v>
      </c>
      <c r="Q96" s="99"/>
      <c r="R96" s="100" t="n">
        <v>1</v>
      </c>
      <c r="S96" s="101"/>
    </row>
    <row r="97" customFormat="false" ht="15" hidden="false" customHeight="false" outlineLevel="0" collapsed="false">
      <c r="A97" s="120"/>
      <c r="B97" s="120" t="s">
        <v>319</v>
      </c>
      <c r="C97" s="105"/>
      <c r="D97" s="106"/>
      <c r="E97" s="94"/>
      <c r="F97" s="95"/>
      <c r="G97" s="95"/>
      <c r="H97" s="95"/>
      <c r="I97" s="95"/>
      <c r="J97" s="95"/>
      <c r="K97" s="95"/>
      <c r="L97" s="95"/>
      <c r="M97" s="96" t="s">
        <v>318</v>
      </c>
      <c r="N97" s="97" t="n">
        <v>4</v>
      </c>
      <c r="O97" s="96"/>
      <c r="P97" s="98" t="s">
        <v>39</v>
      </c>
      <c r="Q97" s="99"/>
      <c r="R97" s="100" t="n">
        <v>1</v>
      </c>
      <c r="S97" s="101"/>
    </row>
    <row r="98" customFormat="false" ht="15" hidden="false" customHeight="false" outlineLevel="0" collapsed="false">
      <c r="A98" s="109" t="s">
        <v>320</v>
      </c>
      <c r="B98" s="102" t="s">
        <v>321</v>
      </c>
      <c r="C98" s="92" t="n">
        <v>14</v>
      </c>
      <c r="D98" s="93" t="n">
        <v>2</v>
      </c>
      <c r="E98" s="108" t="s">
        <v>322</v>
      </c>
      <c r="F98" s="122" t="s">
        <v>323</v>
      </c>
      <c r="G98" s="122" t="s">
        <v>324</v>
      </c>
      <c r="H98" s="123"/>
      <c r="I98" s="122"/>
      <c r="J98" s="122"/>
      <c r="K98" s="122"/>
      <c r="L98" s="122"/>
      <c r="M98" s="96" t="s">
        <v>325</v>
      </c>
      <c r="N98" s="97" t="n">
        <v>4</v>
      </c>
      <c r="O98" s="96"/>
      <c r="P98" s="98" t="s">
        <v>39</v>
      </c>
      <c r="Q98" s="99"/>
      <c r="R98" s="100" t="n">
        <v>0</v>
      </c>
      <c r="S98" s="101" t="n">
        <v>10206</v>
      </c>
    </row>
    <row r="99" customFormat="false" ht="15" hidden="false" customHeight="false" outlineLevel="0" collapsed="false">
      <c r="A99" s="90" t="s">
        <v>326</v>
      </c>
      <c r="B99" s="102" t="s">
        <v>327</v>
      </c>
      <c r="C99" s="92"/>
      <c r="D99" s="93"/>
      <c r="E99" s="108" t="s">
        <v>328</v>
      </c>
      <c r="F99" s="122" t="s">
        <v>329</v>
      </c>
      <c r="G99" s="122" t="s">
        <v>330</v>
      </c>
      <c r="H99" s="122"/>
      <c r="I99" s="122"/>
      <c r="J99" s="122"/>
      <c r="K99" s="122"/>
      <c r="L99" s="122"/>
      <c r="M99" s="96" t="s">
        <v>325</v>
      </c>
      <c r="N99" s="97" t="n">
        <v>4</v>
      </c>
      <c r="O99" s="96"/>
      <c r="P99" s="98"/>
      <c r="Q99" s="99"/>
      <c r="R99" s="100" t="n">
        <v>0</v>
      </c>
      <c r="S99" s="101" t="n">
        <v>19562</v>
      </c>
    </row>
    <row r="100" customFormat="false" ht="15" hidden="false" customHeight="false" outlineLevel="0" collapsed="false">
      <c r="A100" s="90" t="s">
        <v>331</v>
      </c>
      <c r="B100" s="102" t="s">
        <v>332</v>
      </c>
      <c r="C100" s="92"/>
      <c r="D100" s="93"/>
      <c r="E100" s="108" t="s">
        <v>333</v>
      </c>
      <c r="F100" s="122" t="s">
        <v>334</v>
      </c>
      <c r="G100" s="122" t="s">
        <v>335</v>
      </c>
      <c r="H100" s="122" t="s">
        <v>336</v>
      </c>
      <c r="I100" s="122" t="s">
        <v>337</v>
      </c>
      <c r="J100" s="122" t="s">
        <v>338</v>
      </c>
      <c r="K100" s="122" t="s">
        <v>339</v>
      </c>
      <c r="L100" s="122"/>
      <c r="M100" s="96" t="s">
        <v>325</v>
      </c>
      <c r="N100" s="97" t="n">
        <v>4</v>
      </c>
      <c r="O100" s="96"/>
      <c r="P100" s="98"/>
      <c r="Q100" s="99"/>
      <c r="R100" s="100" t="n">
        <v>0</v>
      </c>
      <c r="S100" s="101" t="n">
        <v>19563</v>
      </c>
    </row>
    <row r="101" customFormat="false" ht="15" hidden="false" customHeight="false" outlineLevel="0" collapsed="false">
      <c r="A101" s="90" t="s">
        <v>340</v>
      </c>
      <c r="B101" s="102" t="s">
        <v>341</v>
      </c>
      <c r="C101" s="92"/>
      <c r="D101" s="93"/>
      <c r="E101" s="108" t="s">
        <v>342</v>
      </c>
      <c r="F101" s="124"/>
      <c r="G101" s="124"/>
      <c r="H101" s="124"/>
      <c r="I101" s="124"/>
      <c r="J101" s="124"/>
      <c r="K101" s="124"/>
      <c r="L101" s="124"/>
      <c r="M101" s="96" t="s">
        <v>325</v>
      </c>
      <c r="N101" s="97" t="n">
        <v>4</v>
      </c>
      <c r="O101" s="96"/>
      <c r="P101" s="98"/>
      <c r="Q101" s="125"/>
      <c r="R101" s="100" t="n">
        <v>0</v>
      </c>
      <c r="S101" s="101" t="n">
        <v>19564</v>
      </c>
    </row>
    <row r="102" customFormat="false" ht="15" hidden="false" customHeight="false" outlineLevel="0" collapsed="false">
      <c r="A102" s="90" t="s">
        <v>343</v>
      </c>
      <c r="B102" s="102" t="s">
        <v>344</v>
      </c>
      <c r="C102" s="92"/>
      <c r="D102" s="93"/>
      <c r="E102" s="126" t="s">
        <v>345</v>
      </c>
      <c r="F102" s="127" t="s">
        <v>346</v>
      </c>
      <c r="G102" s="127" t="s">
        <v>347</v>
      </c>
      <c r="H102" s="122" t="s">
        <v>348</v>
      </c>
      <c r="I102" s="122" t="s">
        <v>349</v>
      </c>
      <c r="J102" s="122" t="s">
        <v>350</v>
      </c>
      <c r="K102" s="122" t="s">
        <v>351</v>
      </c>
      <c r="L102" s="122" t="s">
        <v>352</v>
      </c>
      <c r="M102" s="96" t="s">
        <v>325</v>
      </c>
      <c r="N102" s="97" t="n">
        <v>4</v>
      </c>
      <c r="O102" s="96"/>
      <c r="P102" s="98"/>
      <c r="Q102" s="99"/>
      <c r="R102" s="100" t="n">
        <v>0</v>
      </c>
      <c r="S102" s="101" t="n">
        <v>19593</v>
      </c>
    </row>
    <row r="103" customFormat="false" ht="15" hidden="false" customHeight="false" outlineLevel="0" collapsed="false">
      <c r="A103" s="109" t="s">
        <v>353</v>
      </c>
      <c r="B103" s="102" t="s">
        <v>354</v>
      </c>
      <c r="C103" s="92" t="n">
        <v>14</v>
      </c>
      <c r="D103" s="93" t="n">
        <v>2</v>
      </c>
      <c r="E103" s="126" t="s">
        <v>355</v>
      </c>
      <c r="F103" s="127" t="s">
        <v>356</v>
      </c>
      <c r="G103" s="127" t="s">
        <v>357</v>
      </c>
      <c r="H103" s="122" t="s">
        <v>358</v>
      </c>
      <c r="I103" s="122"/>
      <c r="J103" s="122"/>
      <c r="K103" s="122"/>
      <c r="L103" s="122"/>
      <c r="M103" s="96" t="s">
        <v>325</v>
      </c>
      <c r="N103" s="97" t="n">
        <v>4</v>
      </c>
      <c r="O103" s="96"/>
      <c r="P103" s="98" t="s">
        <v>39</v>
      </c>
      <c r="Q103" s="99"/>
      <c r="R103" s="100" t="n">
        <v>0</v>
      </c>
      <c r="S103" s="101" t="n">
        <v>1185</v>
      </c>
    </row>
    <row r="104" customFormat="false" ht="15" hidden="false" customHeight="false" outlineLevel="0" collapsed="false">
      <c r="A104" s="109" t="s">
        <v>359</v>
      </c>
      <c r="B104" s="102" t="s">
        <v>360</v>
      </c>
      <c r="C104" s="92" t="n">
        <v>15</v>
      </c>
      <c r="D104" s="93" t="n">
        <v>2</v>
      </c>
      <c r="E104" s="108" t="s">
        <v>361</v>
      </c>
      <c r="F104" s="127" t="s">
        <v>360</v>
      </c>
      <c r="G104" s="127" t="s">
        <v>362</v>
      </c>
      <c r="H104" s="128" t="s">
        <v>363</v>
      </c>
      <c r="I104" s="127" t="s">
        <v>364</v>
      </c>
      <c r="J104" s="122"/>
      <c r="K104" s="122"/>
      <c r="L104" s="122"/>
      <c r="M104" s="96" t="s">
        <v>325</v>
      </c>
      <c r="N104" s="97" t="n">
        <v>4</v>
      </c>
      <c r="O104" s="96"/>
      <c r="P104" s="98" t="s">
        <v>39</v>
      </c>
      <c r="Q104" s="99"/>
      <c r="R104" s="100" t="n">
        <v>0</v>
      </c>
      <c r="S104" s="101" t="n">
        <v>1186</v>
      </c>
    </row>
    <row r="105" customFormat="false" ht="15" hidden="false" customHeight="false" outlineLevel="0" collapsed="false">
      <c r="A105" s="90" t="s">
        <v>365</v>
      </c>
      <c r="B105" s="102" t="s">
        <v>366</v>
      </c>
      <c r="C105" s="92"/>
      <c r="D105" s="93"/>
      <c r="E105" s="108" t="s">
        <v>367</v>
      </c>
      <c r="F105" s="122"/>
      <c r="G105" s="122"/>
      <c r="H105" s="122"/>
      <c r="I105" s="122"/>
      <c r="J105" s="122"/>
      <c r="K105" s="122"/>
      <c r="L105" s="122"/>
      <c r="M105" s="96" t="s">
        <v>325</v>
      </c>
      <c r="N105" s="97" t="n">
        <v>4</v>
      </c>
      <c r="O105" s="96"/>
      <c r="P105" s="98"/>
      <c r="Q105" s="99"/>
      <c r="R105" s="100" t="n">
        <v>0</v>
      </c>
      <c r="S105" s="101" t="n">
        <v>1182</v>
      </c>
    </row>
    <row r="106" customFormat="false" ht="15" hidden="false" customHeight="false" outlineLevel="0" collapsed="false">
      <c r="A106" s="90" t="s">
        <v>368</v>
      </c>
      <c r="B106" s="102" t="s">
        <v>369</v>
      </c>
      <c r="C106" s="92"/>
      <c r="D106" s="93"/>
      <c r="E106" s="108" t="s">
        <v>370</v>
      </c>
      <c r="F106" s="122" t="s">
        <v>371</v>
      </c>
      <c r="G106" s="122" t="s">
        <v>372</v>
      </c>
      <c r="H106" s="122" t="s">
        <v>373</v>
      </c>
      <c r="I106" s="122" t="s">
        <v>374</v>
      </c>
      <c r="J106" s="122" t="s">
        <v>375</v>
      </c>
      <c r="K106" s="122" t="s">
        <v>376</v>
      </c>
      <c r="L106" s="122"/>
      <c r="M106" s="96" t="s">
        <v>325</v>
      </c>
      <c r="N106" s="97" t="n">
        <v>4</v>
      </c>
      <c r="O106" s="96"/>
      <c r="P106" s="98"/>
      <c r="Q106" s="99"/>
      <c r="R106" s="100" t="n">
        <v>0</v>
      </c>
      <c r="S106" s="101" t="n">
        <v>1176</v>
      </c>
    </row>
    <row r="107" customFormat="false" ht="15" hidden="false" customHeight="false" outlineLevel="0" collapsed="false">
      <c r="A107" s="90" t="s">
        <v>377</v>
      </c>
      <c r="B107" s="102" t="s">
        <v>378</v>
      </c>
      <c r="C107" s="92"/>
      <c r="D107" s="93"/>
      <c r="E107" s="108" t="s">
        <v>379</v>
      </c>
      <c r="F107" s="122" t="s">
        <v>380</v>
      </c>
      <c r="G107" s="122" t="s">
        <v>381</v>
      </c>
      <c r="H107" s="122" t="s">
        <v>382</v>
      </c>
      <c r="I107" s="122" t="s">
        <v>383</v>
      </c>
      <c r="J107" s="122"/>
      <c r="K107" s="122"/>
      <c r="L107" s="122"/>
      <c r="M107" s="96" t="s">
        <v>325</v>
      </c>
      <c r="N107" s="97" t="n">
        <v>4</v>
      </c>
      <c r="O107" s="96"/>
      <c r="P107" s="98"/>
      <c r="Q107" s="99"/>
      <c r="R107" s="100" t="n">
        <v>0</v>
      </c>
      <c r="S107" s="101" t="n">
        <v>19624</v>
      </c>
    </row>
    <row r="108" customFormat="false" ht="15" hidden="false" customHeight="false" outlineLevel="0" collapsed="false">
      <c r="A108" s="90" t="s">
        <v>384</v>
      </c>
      <c r="B108" s="102" t="s">
        <v>385</v>
      </c>
      <c r="C108" s="92" t="n">
        <v>19</v>
      </c>
      <c r="D108" s="93" t="n">
        <v>3</v>
      </c>
      <c r="E108" s="108" t="s">
        <v>386</v>
      </c>
      <c r="F108" s="122" t="s">
        <v>387</v>
      </c>
      <c r="G108" s="122" t="s">
        <v>388</v>
      </c>
      <c r="H108" s="122" t="s">
        <v>389</v>
      </c>
      <c r="I108" s="122" t="s">
        <v>390</v>
      </c>
      <c r="J108" s="122" t="s">
        <v>391</v>
      </c>
      <c r="K108" s="122" t="s">
        <v>392</v>
      </c>
      <c r="L108" s="122" t="s">
        <v>393</v>
      </c>
      <c r="M108" s="96" t="s">
        <v>325</v>
      </c>
      <c r="N108" s="97" t="n">
        <v>4</v>
      </c>
      <c r="O108" s="96"/>
      <c r="P108" s="98" t="s">
        <v>39</v>
      </c>
      <c r="Q108" s="99"/>
      <c r="R108" s="100" t="n">
        <v>0</v>
      </c>
      <c r="S108" s="101" t="n">
        <v>19820</v>
      </c>
    </row>
    <row r="109" customFormat="false" ht="15" hidden="false" customHeight="false" outlineLevel="0" collapsed="false">
      <c r="A109" s="90" t="s">
        <v>394</v>
      </c>
      <c r="B109" s="114" t="s">
        <v>395</v>
      </c>
      <c r="C109" s="92"/>
      <c r="D109" s="93"/>
      <c r="E109" s="108" t="s">
        <v>396</v>
      </c>
      <c r="F109" s="122" t="s">
        <v>397</v>
      </c>
      <c r="G109" s="122" t="s">
        <v>398</v>
      </c>
      <c r="H109" s="122" t="s">
        <v>399</v>
      </c>
      <c r="I109" s="122" t="s">
        <v>400</v>
      </c>
      <c r="J109" s="122" t="s">
        <v>401</v>
      </c>
      <c r="K109" s="122"/>
      <c r="L109" s="122"/>
      <c r="M109" s="96" t="s">
        <v>325</v>
      </c>
      <c r="N109" s="97" t="n">
        <v>4</v>
      </c>
      <c r="O109" s="96"/>
      <c r="P109" s="98"/>
      <c r="Q109" s="99"/>
      <c r="R109" s="100" t="n">
        <v>0</v>
      </c>
      <c r="S109" s="101" t="n">
        <v>19821</v>
      </c>
    </row>
    <row r="110" customFormat="false" ht="15" hidden="false" customHeight="false" outlineLevel="0" collapsed="false">
      <c r="A110" s="109" t="s">
        <v>402</v>
      </c>
      <c r="B110" s="102" t="s">
        <v>403</v>
      </c>
      <c r="C110" s="92" t="n">
        <v>20</v>
      </c>
      <c r="D110" s="93" t="n">
        <v>3</v>
      </c>
      <c r="E110" s="108" t="s">
        <v>404</v>
      </c>
      <c r="F110" s="122" t="s">
        <v>405</v>
      </c>
      <c r="G110" s="122" t="s">
        <v>406</v>
      </c>
      <c r="H110" s="122" t="s">
        <v>407</v>
      </c>
      <c r="I110" s="122" t="s">
        <v>408</v>
      </c>
      <c r="J110" s="122" t="s">
        <v>409</v>
      </c>
      <c r="K110" s="122" t="s">
        <v>410</v>
      </c>
      <c r="L110" s="122"/>
      <c r="M110" s="96" t="s">
        <v>325</v>
      </c>
      <c r="N110" s="97" t="n">
        <v>4</v>
      </c>
      <c r="O110" s="96"/>
      <c r="P110" s="98" t="s">
        <v>39</v>
      </c>
      <c r="Q110" s="99"/>
      <c r="R110" s="100" t="n">
        <v>0</v>
      </c>
      <c r="S110" s="101" t="n">
        <v>10209</v>
      </c>
    </row>
    <row r="111" customFormat="false" ht="15" hidden="false" customHeight="false" outlineLevel="0" collapsed="false">
      <c r="A111" s="90" t="s">
        <v>411</v>
      </c>
      <c r="B111" s="102" t="s">
        <v>412</v>
      </c>
      <c r="C111" s="92"/>
      <c r="D111" s="93"/>
      <c r="E111" s="108" t="s">
        <v>413</v>
      </c>
      <c r="F111" s="122" t="s">
        <v>414</v>
      </c>
      <c r="G111" s="122" t="s">
        <v>415</v>
      </c>
      <c r="H111" s="122" t="s">
        <v>416</v>
      </c>
      <c r="I111" s="122" t="s">
        <v>417</v>
      </c>
      <c r="J111" s="122" t="s">
        <v>418</v>
      </c>
      <c r="K111" s="122" t="s">
        <v>419</v>
      </c>
      <c r="L111" s="122" t="s">
        <v>420</v>
      </c>
      <c r="M111" s="96" t="s">
        <v>325</v>
      </c>
      <c r="N111" s="97" t="n">
        <v>4</v>
      </c>
      <c r="O111" s="96"/>
      <c r="P111" s="98"/>
      <c r="Q111" s="99"/>
      <c r="R111" s="100" t="n">
        <v>0</v>
      </c>
      <c r="S111" s="101" t="n">
        <v>19823</v>
      </c>
    </row>
    <row r="112" customFormat="false" ht="15" hidden="false" customHeight="false" outlineLevel="0" collapsed="false">
      <c r="A112" s="90" t="s">
        <v>421</v>
      </c>
      <c r="B112" s="102" t="s">
        <v>422</v>
      </c>
      <c r="C112" s="92"/>
      <c r="D112" s="93"/>
      <c r="E112" s="108" t="s">
        <v>423</v>
      </c>
      <c r="F112" s="127" t="s">
        <v>424</v>
      </c>
      <c r="G112" s="122" t="s">
        <v>425</v>
      </c>
      <c r="H112" s="122" t="s">
        <v>426</v>
      </c>
      <c r="I112" s="122" t="s">
        <v>427</v>
      </c>
      <c r="J112" s="122" t="s">
        <v>428</v>
      </c>
      <c r="K112" s="122" t="s">
        <v>429</v>
      </c>
      <c r="L112" s="122" t="s">
        <v>430</v>
      </c>
      <c r="M112" s="96" t="s">
        <v>325</v>
      </c>
      <c r="N112" s="97" t="n">
        <v>4</v>
      </c>
      <c r="O112" s="96"/>
      <c r="P112" s="98"/>
      <c r="Q112" s="99"/>
      <c r="R112" s="100" t="n">
        <v>0</v>
      </c>
      <c r="S112" s="101" t="n">
        <v>19825</v>
      </c>
    </row>
    <row r="113" customFormat="false" ht="15" hidden="false" customHeight="false" outlineLevel="0" collapsed="false">
      <c r="A113" s="90" t="s">
        <v>431</v>
      </c>
      <c r="B113" s="102" t="s">
        <v>432</v>
      </c>
      <c r="C113" s="92"/>
      <c r="D113" s="93"/>
      <c r="E113" s="108" t="s">
        <v>433</v>
      </c>
      <c r="F113" s="122"/>
      <c r="G113" s="122"/>
      <c r="H113" s="122"/>
      <c r="I113" s="122"/>
      <c r="J113" s="122"/>
      <c r="K113" s="122"/>
      <c r="L113" s="122"/>
      <c r="M113" s="96" t="s">
        <v>325</v>
      </c>
      <c r="N113" s="97" t="n">
        <v>4</v>
      </c>
      <c r="O113" s="96"/>
      <c r="P113" s="98"/>
      <c r="Q113" s="99"/>
      <c r="R113" s="100" t="n">
        <v>0</v>
      </c>
      <c r="S113" s="101" t="n">
        <v>19826</v>
      </c>
    </row>
    <row r="114" customFormat="false" ht="15" hidden="false" customHeight="false" outlineLevel="0" collapsed="false">
      <c r="A114" s="90" t="s">
        <v>434</v>
      </c>
      <c r="B114" s="102" t="s">
        <v>435</v>
      </c>
      <c r="C114" s="92"/>
      <c r="D114" s="93"/>
      <c r="E114" s="108" t="s">
        <v>436</v>
      </c>
      <c r="F114" s="122" t="s">
        <v>437</v>
      </c>
      <c r="G114" s="122" t="s">
        <v>438</v>
      </c>
      <c r="H114" s="122" t="s">
        <v>439</v>
      </c>
      <c r="I114" s="122" t="s">
        <v>440</v>
      </c>
      <c r="J114" s="122" t="s">
        <v>441</v>
      </c>
      <c r="K114" s="122" t="s">
        <v>442</v>
      </c>
      <c r="L114" s="122" t="s">
        <v>443</v>
      </c>
      <c r="M114" s="96" t="s">
        <v>325</v>
      </c>
      <c r="N114" s="97" t="n">
        <v>4</v>
      </c>
      <c r="O114" s="96"/>
      <c r="P114" s="98"/>
      <c r="Q114" s="99"/>
      <c r="R114" s="100" t="n">
        <v>0</v>
      </c>
      <c r="S114" s="101" t="n">
        <v>19827</v>
      </c>
    </row>
    <row r="115" customFormat="false" ht="15" hidden="false" customHeight="false" outlineLevel="0" collapsed="false">
      <c r="A115" s="90" t="s">
        <v>444</v>
      </c>
      <c r="B115" s="102" t="s">
        <v>445</v>
      </c>
      <c r="C115" s="92"/>
      <c r="D115" s="93"/>
      <c r="E115" s="108" t="s">
        <v>446</v>
      </c>
      <c r="F115" s="122" t="s">
        <v>447</v>
      </c>
      <c r="G115" s="122"/>
      <c r="H115" s="122"/>
      <c r="I115" s="122"/>
      <c r="J115" s="122"/>
      <c r="K115" s="122"/>
      <c r="L115" s="122"/>
      <c r="M115" s="96" t="s">
        <v>325</v>
      </c>
      <c r="N115" s="97" t="n">
        <v>4</v>
      </c>
      <c r="O115" s="96"/>
      <c r="P115" s="98"/>
      <c r="Q115" s="99"/>
      <c r="R115" s="100" t="n">
        <v>0</v>
      </c>
      <c r="S115" s="101" t="n">
        <v>19831</v>
      </c>
    </row>
    <row r="116" customFormat="false" ht="15" hidden="false" customHeight="false" outlineLevel="0" collapsed="false">
      <c r="A116" s="90" t="s">
        <v>448</v>
      </c>
      <c r="B116" s="102" t="s">
        <v>449</v>
      </c>
      <c r="C116" s="92"/>
      <c r="D116" s="93"/>
      <c r="E116" s="108" t="s">
        <v>450</v>
      </c>
      <c r="F116" s="122" t="s">
        <v>451</v>
      </c>
      <c r="G116" s="122" t="s">
        <v>452</v>
      </c>
      <c r="H116" s="122" t="s">
        <v>453</v>
      </c>
      <c r="I116" s="122" t="s">
        <v>454</v>
      </c>
      <c r="J116" s="122" t="s">
        <v>455</v>
      </c>
      <c r="K116" s="122" t="s">
        <v>456</v>
      </c>
      <c r="L116" s="122" t="s">
        <v>457</v>
      </c>
      <c r="M116" s="96" t="s">
        <v>325</v>
      </c>
      <c r="N116" s="97" t="n">
        <v>4</v>
      </c>
      <c r="O116" s="96"/>
      <c r="P116" s="98"/>
      <c r="Q116" s="99"/>
      <c r="R116" s="100" t="n">
        <v>0</v>
      </c>
      <c r="S116" s="101" t="n">
        <v>1189</v>
      </c>
    </row>
    <row r="117" customFormat="false" ht="15" hidden="false" customHeight="false" outlineLevel="0" collapsed="false">
      <c r="A117" s="90" t="s">
        <v>458</v>
      </c>
      <c r="B117" s="102" t="s">
        <v>459</v>
      </c>
      <c r="C117" s="92"/>
      <c r="D117" s="93"/>
      <c r="E117" s="108" t="s">
        <v>460</v>
      </c>
      <c r="F117" s="122"/>
      <c r="G117" s="122"/>
      <c r="H117" s="122"/>
      <c r="I117" s="122"/>
      <c r="J117" s="122"/>
      <c r="K117" s="122"/>
      <c r="L117" s="122"/>
      <c r="M117" s="96" t="s">
        <v>325</v>
      </c>
      <c r="N117" s="97" t="n">
        <v>4</v>
      </c>
      <c r="O117" s="96"/>
      <c r="P117" s="98"/>
      <c r="Q117" s="99"/>
      <c r="R117" s="100" t="n">
        <v>0</v>
      </c>
      <c r="S117" s="101" t="n">
        <v>19850</v>
      </c>
    </row>
    <row r="118" customFormat="false" ht="15" hidden="false" customHeight="false" outlineLevel="0" collapsed="false">
      <c r="A118" s="90" t="s">
        <v>461</v>
      </c>
      <c r="B118" s="102" t="s">
        <v>462</v>
      </c>
      <c r="C118" s="92"/>
      <c r="D118" s="93"/>
      <c r="E118" s="108" t="s">
        <v>115</v>
      </c>
      <c r="F118" s="122" t="s">
        <v>463</v>
      </c>
      <c r="G118" s="122" t="s">
        <v>464</v>
      </c>
      <c r="H118" s="122" t="s">
        <v>465</v>
      </c>
      <c r="I118" s="122"/>
      <c r="J118" s="122"/>
      <c r="K118" s="122"/>
      <c r="L118" s="122"/>
      <c r="M118" s="96" t="s">
        <v>325</v>
      </c>
      <c r="N118" s="97" t="n">
        <v>4</v>
      </c>
      <c r="O118" s="96"/>
      <c r="P118" s="98"/>
      <c r="Q118" s="99"/>
      <c r="R118" s="100" t="n">
        <v>0</v>
      </c>
      <c r="S118" s="101" t="n">
        <v>1192</v>
      </c>
    </row>
    <row r="119" customFormat="false" ht="15" hidden="false" customHeight="false" outlineLevel="0" collapsed="false">
      <c r="A119" s="90" t="s">
        <v>466</v>
      </c>
      <c r="B119" s="102" t="s">
        <v>467</v>
      </c>
      <c r="C119" s="92"/>
      <c r="D119" s="93"/>
      <c r="E119" s="108" t="s">
        <v>115</v>
      </c>
      <c r="F119" s="122"/>
      <c r="G119" s="122"/>
      <c r="H119" s="122"/>
      <c r="I119" s="122"/>
      <c r="J119" s="122"/>
      <c r="K119" s="122"/>
      <c r="L119" s="122"/>
      <c r="M119" s="96" t="s">
        <v>325</v>
      </c>
      <c r="N119" s="97" t="n">
        <v>4</v>
      </c>
      <c r="O119" s="96"/>
      <c r="P119" s="98"/>
      <c r="Q119" s="99"/>
      <c r="R119" s="100" t="n">
        <v>0</v>
      </c>
      <c r="S119" s="101" t="n">
        <v>1191</v>
      </c>
    </row>
    <row r="120" customFormat="false" ht="15" hidden="false" customHeight="false" outlineLevel="0" collapsed="false">
      <c r="A120" s="109" t="s">
        <v>468</v>
      </c>
      <c r="B120" s="102" t="s">
        <v>469</v>
      </c>
      <c r="C120" s="92" t="n">
        <v>19</v>
      </c>
      <c r="D120" s="93" t="n">
        <v>2</v>
      </c>
      <c r="E120" s="108" t="s">
        <v>470</v>
      </c>
      <c r="F120" s="129" t="s">
        <v>471</v>
      </c>
      <c r="G120" s="122" t="s">
        <v>472</v>
      </c>
      <c r="H120" s="122" t="s">
        <v>473</v>
      </c>
      <c r="I120" s="122" t="s">
        <v>474</v>
      </c>
      <c r="J120" s="122" t="s">
        <v>475</v>
      </c>
      <c r="K120" s="122" t="s">
        <v>476</v>
      </c>
      <c r="L120" s="122"/>
      <c r="M120" s="96" t="s">
        <v>325</v>
      </c>
      <c r="N120" s="97" t="n">
        <v>4</v>
      </c>
      <c r="O120" s="96"/>
      <c r="P120" s="98" t="s">
        <v>39</v>
      </c>
      <c r="Q120" s="99"/>
      <c r="R120" s="100" t="n">
        <v>0</v>
      </c>
      <c r="S120" s="101" t="n">
        <v>25712</v>
      </c>
    </row>
    <row r="121" customFormat="false" ht="15" hidden="false" customHeight="false" outlineLevel="0" collapsed="false">
      <c r="A121" s="109" t="s">
        <v>477</v>
      </c>
      <c r="B121" s="102" t="s">
        <v>478</v>
      </c>
      <c r="C121" s="92" t="n">
        <v>20</v>
      </c>
      <c r="D121" s="93" t="n">
        <v>3</v>
      </c>
      <c r="E121" s="108" t="s">
        <v>479</v>
      </c>
      <c r="F121" s="129" t="s">
        <v>480</v>
      </c>
      <c r="G121" s="122" t="s">
        <v>481</v>
      </c>
      <c r="H121" s="122" t="s">
        <v>482</v>
      </c>
      <c r="I121" s="123"/>
      <c r="J121" s="123"/>
      <c r="K121" s="122"/>
      <c r="L121" s="122"/>
      <c r="M121" s="96" t="s">
        <v>325</v>
      </c>
      <c r="N121" s="97" t="n">
        <v>4</v>
      </c>
      <c r="O121" s="96"/>
      <c r="P121" s="98" t="s">
        <v>39</v>
      </c>
      <c r="Q121" s="99"/>
      <c r="R121" s="100" t="n">
        <v>0</v>
      </c>
      <c r="S121" s="101" t="n">
        <v>1194</v>
      </c>
    </row>
    <row r="122" customFormat="false" ht="15" hidden="false" customHeight="false" outlineLevel="0" collapsed="false">
      <c r="A122" s="90" t="s">
        <v>483</v>
      </c>
      <c r="B122" s="102" t="s">
        <v>484</v>
      </c>
      <c r="C122" s="92"/>
      <c r="D122" s="93"/>
      <c r="E122" s="108" t="s">
        <v>386</v>
      </c>
      <c r="F122" s="122"/>
      <c r="G122" s="122"/>
      <c r="H122" s="122"/>
      <c r="I122" s="122"/>
      <c r="J122" s="122"/>
      <c r="K122" s="122"/>
      <c r="L122" s="122"/>
      <c r="M122" s="96" t="s">
        <v>325</v>
      </c>
      <c r="N122" s="97" t="n">
        <v>4</v>
      </c>
      <c r="O122" s="96"/>
      <c r="P122" s="98"/>
      <c r="Q122" s="99"/>
      <c r="R122" s="100" t="n">
        <v>0</v>
      </c>
      <c r="S122" s="101" t="n">
        <v>1193</v>
      </c>
    </row>
    <row r="123" customFormat="false" ht="15" hidden="false" customHeight="false" outlineLevel="0" collapsed="false">
      <c r="A123" s="90" t="s">
        <v>485</v>
      </c>
      <c r="B123" s="102" t="s">
        <v>486</v>
      </c>
      <c r="C123" s="92"/>
      <c r="D123" s="93"/>
      <c r="E123" s="108" t="s">
        <v>487</v>
      </c>
      <c r="F123" s="122" t="s">
        <v>488</v>
      </c>
      <c r="G123" s="122" t="s">
        <v>489</v>
      </c>
      <c r="H123" s="122" t="s">
        <v>490</v>
      </c>
      <c r="I123" s="122" t="s">
        <v>491</v>
      </c>
      <c r="J123" s="122" t="s">
        <v>492</v>
      </c>
      <c r="K123" s="127" t="s">
        <v>493</v>
      </c>
      <c r="L123" s="122" t="s">
        <v>494</v>
      </c>
      <c r="M123" s="96" t="s">
        <v>325</v>
      </c>
      <c r="N123" s="97" t="n">
        <v>4</v>
      </c>
      <c r="O123" s="96"/>
      <c r="P123" s="98"/>
      <c r="Q123" s="99"/>
      <c r="R123" s="100" t="n">
        <v>0</v>
      </c>
      <c r="S123" s="101" t="n">
        <v>19854</v>
      </c>
    </row>
    <row r="124" customFormat="false" ht="15" hidden="false" customHeight="false" outlineLevel="0" collapsed="false">
      <c r="A124" s="109" t="s">
        <v>495</v>
      </c>
      <c r="B124" s="102" t="s">
        <v>496</v>
      </c>
      <c r="C124" s="92" t="n">
        <v>20</v>
      </c>
      <c r="D124" s="93" t="n">
        <v>3</v>
      </c>
      <c r="E124" s="108" t="s">
        <v>497</v>
      </c>
      <c r="F124" s="122" t="s">
        <v>498</v>
      </c>
      <c r="G124" s="122" t="s">
        <v>499</v>
      </c>
      <c r="H124" s="122" t="s">
        <v>500</v>
      </c>
      <c r="I124" s="123"/>
      <c r="J124" s="122"/>
      <c r="K124" s="122"/>
      <c r="L124" s="122"/>
      <c r="M124" s="96" t="s">
        <v>325</v>
      </c>
      <c r="N124" s="97" t="n">
        <v>4</v>
      </c>
      <c r="O124" s="96"/>
      <c r="P124" s="98" t="s">
        <v>39</v>
      </c>
      <c r="Q124" s="99"/>
      <c r="R124" s="100" t="n">
        <v>0</v>
      </c>
      <c r="S124" s="101" t="n">
        <v>1180</v>
      </c>
    </row>
    <row r="125" customFormat="false" ht="15" hidden="false" customHeight="false" outlineLevel="0" collapsed="false">
      <c r="A125" s="109" t="s">
        <v>501</v>
      </c>
      <c r="B125" s="102" t="s">
        <v>502</v>
      </c>
      <c r="C125" s="92" t="n">
        <v>20</v>
      </c>
      <c r="D125" s="93" t="n">
        <v>3</v>
      </c>
      <c r="E125" s="108" t="s">
        <v>503</v>
      </c>
      <c r="F125" s="122" t="s">
        <v>504</v>
      </c>
      <c r="G125" s="122" t="s">
        <v>505</v>
      </c>
      <c r="H125" s="122" t="s">
        <v>506</v>
      </c>
      <c r="I125" s="122" t="s">
        <v>507</v>
      </c>
      <c r="J125" s="122" t="s">
        <v>508</v>
      </c>
      <c r="K125" s="123"/>
      <c r="L125" s="122"/>
      <c r="M125" s="96" t="s">
        <v>325</v>
      </c>
      <c r="N125" s="97" t="n">
        <v>4</v>
      </c>
      <c r="O125" s="96"/>
      <c r="P125" s="98" t="s">
        <v>39</v>
      </c>
      <c r="Q125" s="99"/>
      <c r="R125" s="100" t="n">
        <v>0</v>
      </c>
      <c r="S125" s="101" t="n">
        <v>19883</v>
      </c>
    </row>
    <row r="126" customFormat="false" ht="15" hidden="false" customHeight="false" outlineLevel="0" collapsed="false">
      <c r="A126" s="90" t="s">
        <v>509</v>
      </c>
      <c r="B126" s="102" t="s">
        <v>510</v>
      </c>
      <c r="C126" s="92"/>
      <c r="D126" s="93"/>
      <c r="E126" s="108" t="s">
        <v>511</v>
      </c>
      <c r="F126" s="122"/>
      <c r="G126" s="122"/>
      <c r="H126" s="122"/>
      <c r="I126" s="122"/>
      <c r="J126" s="122"/>
      <c r="K126" s="122"/>
      <c r="L126" s="122"/>
      <c r="M126" s="96" t="s">
        <v>325</v>
      </c>
      <c r="N126" s="97" t="n">
        <v>4</v>
      </c>
      <c r="O126" s="96"/>
      <c r="P126" s="98"/>
      <c r="Q126" s="99"/>
      <c r="R126" s="100" t="n">
        <v>0</v>
      </c>
      <c r="S126" s="101" t="n">
        <v>1179</v>
      </c>
    </row>
    <row r="127" customFormat="false" ht="15" hidden="false" customHeight="false" outlineLevel="0" collapsed="false">
      <c r="A127" s="90" t="s">
        <v>512</v>
      </c>
      <c r="B127" s="102" t="s">
        <v>513</v>
      </c>
      <c r="C127" s="92"/>
      <c r="D127" s="93"/>
      <c r="E127" s="108" t="s">
        <v>514</v>
      </c>
      <c r="F127" s="122" t="s">
        <v>515</v>
      </c>
      <c r="G127" s="122" t="s">
        <v>516</v>
      </c>
      <c r="H127" s="101"/>
      <c r="I127" s="123"/>
      <c r="J127" s="123"/>
      <c r="K127" s="122"/>
      <c r="L127" s="122"/>
      <c r="M127" s="96" t="s">
        <v>325</v>
      </c>
      <c r="N127" s="97" t="n">
        <v>4</v>
      </c>
      <c r="O127" s="96"/>
      <c r="P127" s="98"/>
      <c r="Q127" s="99"/>
      <c r="R127" s="100" t="n">
        <v>0</v>
      </c>
      <c r="S127" s="101" t="n">
        <v>1197</v>
      </c>
    </row>
    <row r="128" customFormat="false" ht="15" hidden="false" customHeight="false" outlineLevel="0" collapsed="false">
      <c r="A128" s="90" t="s">
        <v>517</v>
      </c>
      <c r="B128" s="102" t="s">
        <v>518</v>
      </c>
      <c r="C128" s="92"/>
      <c r="D128" s="93"/>
      <c r="E128" s="108" t="s">
        <v>519</v>
      </c>
      <c r="F128" s="122" t="s">
        <v>520</v>
      </c>
      <c r="G128" s="122" t="s">
        <v>521</v>
      </c>
      <c r="H128" s="122"/>
      <c r="I128" s="122"/>
      <c r="J128" s="122"/>
      <c r="K128" s="122"/>
      <c r="L128" s="122"/>
      <c r="M128" s="96" t="s">
        <v>325</v>
      </c>
      <c r="N128" s="97" t="n">
        <v>4</v>
      </c>
      <c r="O128" s="96"/>
      <c r="P128" s="98"/>
      <c r="Q128" s="99"/>
      <c r="R128" s="100" t="n">
        <v>0</v>
      </c>
      <c r="S128" s="101" t="n">
        <v>1198</v>
      </c>
    </row>
    <row r="129" customFormat="false" ht="15" hidden="false" customHeight="false" outlineLevel="0" collapsed="false">
      <c r="A129" s="90" t="s">
        <v>522</v>
      </c>
      <c r="B129" s="102" t="s">
        <v>523</v>
      </c>
      <c r="C129" s="92"/>
      <c r="D129" s="93"/>
      <c r="E129" s="108" t="s">
        <v>524</v>
      </c>
      <c r="F129" s="122" t="s">
        <v>525</v>
      </c>
      <c r="G129" s="122"/>
      <c r="H129" s="130"/>
      <c r="I129" s="122"/>
      <c r="J129" s="122"/>
      <c r="K129" s="122"/>
      <c r="L129" s="122"/>
      <c r="M129" s="96" t="s">
        <v>325</v>
      </c>
      <c r="N129" s="97" t="n">
        <v>4</v>
      </c>
      <c r="O129" s="96"/>
      <c r="P129" s="98"/>
      <c r="Q129" s="99"/>
      <c r="R129" s="100" t="n">
        <v>0</v>
      </c>
      <c r="S129" s="101" t="n">
        <v>1200</v>
      </c>
    </row>
    <row r="130" customFormat="false" ht="15" hidden="false" customHeight="false" outlineLevel="0" collapsed="false">
      <c r="A130" s="90" t="s">
        <v>526</v>
      </c>
      <c r="B130" s="102" t="s">
        <v>527</v>
      </c>
      <c r="C130" s="92"/>
      <c r="D130" s="93"/>
      <c r="E130" s="108" t="s">
        <v>342</v>
      </c>
      <c r="F130" s="122"/>
      <c r="G130" s="122"/>
      <c r="H130" s="122"/>
      <c r="I130" s="122"/>
      <c r="J130" s="122"/>
      <c r="K130" s="122"/>
      <c r="L130" s="122"/>
      <c r="M130" s="96" t="s">
        <v>325</v>
      </c>
      <c r="N130" s="97" t="n">
        <v>4</v>
      </c>
      <c r="O130" s="96"/>
      <c r="P130" s="98"/>
      <c r="Q130" s="99"/>
      <c r="R130" s="100" t="n">
        <v>0</v>
      </c>
      <c r="S130" s="101" t="n">
        <v>1196</v>
      </c>
    </row>
    <row r="131" customFormat="false" ht="15" hidden="false" customHeight="false" outlineLevel="0" collapsed="false">
      <c r="A131" s="90" t="s">
        <v>528</v>
      </c>
      <c r="B131" s="102" t="s">
        <v>529</v>
      </c>
      <c r="C131" s="92"/>
      <c r="D131" s="93"/>
      <c r="E131" s="108" t="s">
        <v>530</v>
      </c>
      <c r="F131" s="122" t="s">
        <v>531</v>
      </c>
      <c r="G131" s="122" t="s">
        <v>532</v>
      </c>
      <c r="H131" s="127" t="s">
        <v>533</v>
      </c>
      <c r="I131" s="122"/>
      <c r="J131" s="122"/>
      <c r="K131" s="122"/>
      <c r="L131" s="122"/>
      <c r="M131" s="96" t="s">
        <v>325</v>
      </c>
      <c r="N131" s="97" t="n">
        <v>4</v>
      </c>
      <c r="O131" s="96"/>
      <c r="P131" s="98"/>
      <c r="Q131" s="99"/>
      <c r="R131" s="100" t="n">
        <v>0</v>
      </c>
      <c r="S131" s="101" t="n">
        <v>19914</v>
      </c>
    </row>
    <row r="132" customFormat="false" ht="15" hidden="false" customHeight="false" outlineLevel="0" collapsed="false">
      <c r="A132" s="90" t="s">
        <v>534</v>
      </c>
      <c r="B132" s="102" t="s">
        <v>535</v>
      </c>
      <c r="C132" s="92"/>
      <c r="D132" s="93"/>
      <c r="E132" s="108" t="s">
        <v>536</v>
      </c>
      <c r="F132" s="131"/>
      <c r="G132" s="123"/>
      <c r="H132" s="123"/>
      <c r="I132" s="123"/>
      <c r="J132" s="123"/>
      <c r="K132" s="123"/>
      <c r="L132" s="123"/>
      <c r="M132" s="132" t="s">
        <v>325</v>
      </c>
      <c r="N132" s="133" t="n">
        <v>4</v>
      </c>
      <c r="O132" s="134"/>
      <c r="P132" s="135"/>
      <c r="Q132" s="136"/>
      <c r="R132" s="100" t="n">
        <v>0</v>
      </c>
      <c r="S132" s="101" t="n">
        <v>19915</v>
      </c>
    </row>
    <row r="133" customFormat="false" ht="15" hidden="false" customHeight="false" outlineLevel="0" collapsed="false">
      <c r="A133" s="90" t="s">
        <v>537</v>
      </c>
      <c r="B133" s="102" t="s">
        <v>538</v>
      </c>
      <c r="C133" s="92"/>
      <c r="D133" s="93"/>
      <c r="E133" s="108" t="s">
        <v>539</v>
      </c>
      <c r="F133" s="122" t="s">
        <v>540</v>
      </c>
      <c r="G133" s="122" t="s">
        <v>541</v>
      </c>
      <c r="H133" s="122" t="s">
        <v>542</v>
      </c>
      <c r="I133" s="122" t="s">
        <v>543</v>
      </c>
      <c r="J133" s="122" t="s">
        <v>544</v>
      </c>
      <c r="K133" s="122" t="s">
        <v>545</v>
      </c>
      <c r="L133" s="122"/>
      <c r="M133" s="96" t="s">
        <v>325</v>
      </c>
      <c r="N133" s="97" t="n">
        <v>4</v>
      </c>
      <c r="O133" s="96"/>
      <c r="P133" s="98"/>
      <c r="Q133" s="99"/>
      <c r="R133" s="100" t="n">
        <v>0</v>
      </c>
      <c r="S133" s="101" t="n">
        <v>19932</v>
      </c>
    </row>
    <row r="134" customFormat="false" ht="15" hidden="false" customHeight="false" outlineLevel="0" collapsed="false">
      <c r="A134" s="109" t="s">
        <v>546</v>
      </c>
      <c r="B134" s="102" t="s">
        <v>547</v>
      </c>
      <c r="C134" s="92" t="n">
        <v>12</v>
      </c>
      <c r="D134" s="93" t="n">
        <v>2</v>
      </c>
      <c r="E134" s="108" t="s">
        <v>548</v>
      </c>
      <c r="F134" s="122" t="s">
        <v>549</v>
      </c>
      <c r="G134" s="122" t="s">
        <v>550</v>
      </c>
      <c r="H134" s="101"/>
      <c r="I134" s="123"/>
      <c r="J134" s="122"/>
      <c r="K134" s="122"/>
      <c r="L134" s="122"/>
      <c r="M134" s="96" t="s">
        <v>325</v>
      </c>
      <c r="N134" s="97" t="n">
        <v>4</v>
      </c>
      <c r="O134" s="96"/>
      <c r="P134" s="98" t="s">
        <v>39</v>
      </c>
      <c r="Q134" s="99"/>
      <c r="R134" s="100" t="n">
        <v>0</v>
      </c>
      <c r="S134" s="101" t="n">
        <v>9788</v>
      </c>
    </row>
    <row r="135" customFormat="false" ht="15" hidden="false" customHeight="false" outlineLevel="0" collapsed="false">
      <c r="A135" s="90" t="s">
        <v>551</v>
      </c>
      <c r="B135" s="102" t="s">
        <v>552</v>
      </c>
      <c r="C135" s="92"/>
      <c r="D135" s="93"/>
      <c r="E135" s="108" t="s">
        <v>548</v>
      </c>
      <c r="F135" s="122"/>
      <c r="G135" s="122"/>
      <c r="H135" s="122"/>
      <c r="I135" s="122"/>
      <c r="J135" s="122"/>
      <c r="K135" s="122"/>
      <c r="L135" s="122"/>
      <c r="M135" s="96" t="s">
        <v>325</v>
      </c>
      <c r="N135" s="97" t="n">
        <v>4</v>
      </c>
      <c r="O135" s="96"/>
      <c r="P135" s="98"/>
      <c r="Q135" s="99"/>
      <c r="R135" s="100" t="n">
        <v>0</v>
      </c>
      <c r="S135" s="101" t="n">
        <v>1204</v>
      </c>
    </row>
    <row r="136" customFormat="false" ht="15" hidden="false" customHeight="false" outlineLevel="0" collapsed="false">
      <c r="A136" s="90" t="s">
        <v>553</v>
      </c>
      <c r="B136" s="102" t="s">
        <v>554</v>
      </c>
      <c r="C136" s="92"/>
      <c r="D136" s="93"/>
      <c r="E136" s="108" t="s">
        <v>555</v>
      </c>
      <c r="F136" s="122" t="s">
        <v>556</v>
      </c>
      <c r="G136" s="122" t="s">
        <v>557</v>
      </c>
      <c r="H136" s="137" t="s">
        <v>558</v>
      </c>
      <c r="I136" s="122" t="s">
        <v>559</v>
      </c>
      <c r="J136" s="122" t="s">
        <v>560</v>
      </c>
      <c r="K136" s="122"/>
      <c r="L136" s="122"/>
      <c r="M136" s="96" t="s">
        <v>325</v>
      </c>
      <c r="N136" s="97" t="n">
        <v>4</v>
      </c>
      <c r="O136" s="96"/>
      <c r="P136" s="98"/>
      <c r="Q136" s="99"/>
      <c r="R136" s="100" t="n">
        <v>0</v>
      </c>
      <c r="S136" s="101" t="n">
        <v>19962</v>
      </c>
    </row>
    <row r="137" customFormat="false" ht="15" hidden="false" customHeight="false" outlineLevel="0" collapsed="false">
      <c r="A137" s="109" t="s">
        <v>561</v>
      </c>
      <c r="B137" s="102" t="s">
        <v>562</v>
      </c>
      <c r="C137" s="92" t="n">
        <v>15</v>
      </c>
      <c r="D137" s="93" t="n">
        <v>2</v>
      </c>
      <c r="E137" s="108" t="s">
        <v>563</v>
      </c>
      <c r="F137" s="122" t="s">
        <v>564</v>
      </c>
      <c r="G137" s="127" t="s">
        <v>565</v>
      </c>
      <c r="H137" s="122" t="s">
        <v>566</v>
      </c>
      <c r="I137" s="122" t="s">
        <v>567</v>
      </c>
      <c r="J137" s="101"/>
      <c r="K137" s="101"/>
      <c r="L137" s="122"/>
      <c r="M137" s="96" t="s">
        <v>325</v>
      </c>
      <c r="N137" s="97" t="n">
        <v>4</v>
      </c>
      <c r="O137" s="96"/>
      <c r="P137" s="98" t="s">
        <v>39</v>
      </c>
      <c r="Q137" s="99"/>
      <c r="R137" s="100" t="n">
        <v>0</v>
      </c>
      <c r="S137" s="101" t="n">
        <v>1173</v>
      </c>
    </row>
    <row r="138" customFormat="false" ht="15" hidden="false" customHeight="false" outlineLevel="0" collapsed="false">
      <c r="A138" s="109" t="s">
        <v>568</v>
      </c>
      <c r="B138" s="102" t="s">
        <v>569</v>
      </c>
      <c r="C138" s="92" t="n">
        <v>15</v>
      </c>
      <c r="D138" s="93" t="n">
        <v>2</v>
      </c>
      <c r="E138" s="108" t="s">
        <v>570</v>
      </c>
      <c r="F138" s="122" t="s">
        <v>571</v>
      </c>
      <c r="G138" s="122" t="s">
        <v>572</v>
      </c>
      <c r="H138" s="122" t="s">
        <v>573</v>
      </c>
      <c r="I138" s="122"/>
      <c r="J138" s="122"/>
      <c r="K138" s="122"/>
      <c r="L138" s="122"/>
      <c r="M138" s="96" t="s">
        <v>325</v>
      </c>
      <c r="N138" s="97" t="n">
        <v>4</v>
      </c>
      <c r="O138" s="96"/>
      <c r="P138" s="98" t="s">
        <v>39</v>
      </c>
      <c r="Q138" s="99"/>
      <c r="R138" s="100" t="n">
        <v>0</v>
      </c>
      <c r="S138" s="101" t="n">
        <v>10205</v>
      </c>
    </row>
    <row r="139" customFormat="false" ht="15" hidden="false" customHeight="false" outlineLevel="0" collapsed="false">
      <c r="A139" s="90" t="s">
        <v>574</v>
      </c>
      <c r="B139" s="102" t="s">
        <v>575</v>
      </c>
      <c r="C139" s="92"/>
      <c r="D139" s="93"/>
      <c r="E139" s="108" t="s">
        <v>511</v>
      </c>
      <c r="F139" s="122"/>
      <c r="G139" s="138"/>
      <c r="H139" s="138"/>
      <c r="I139" s="122"/>
      <c r="J139" s="122"/>
      <c r="K139" s="130"/>
      <c r="L139" s="122"/>
      <c r="M139" s="96" t="s">
        <v>325</v>
      </c>
      <c r="N139" s="97" t="n">
        <v>4</v>
      </c>
      <c r="O139" s="96"/>
      <c r="P139" s="98"/>
      <c r="Q139" s="99"/>
      <c r="R139" s="100" t="n">
        <v>0</v>
      </c>
      <c r="S139" s="101" t="n">
        <v>1172</v>
      </c>
    </row>
    <row r="140" customFormat="false" ht="15" hidden="false" customHeight="false" outlineLevel="0" collapsed="false">
      <c r="A140" s="109" t="s">
        <v>576</v>
      </c>
      <c r="B140" s="102" t="s">
        <v>577</v>
      </c>
      <c r="C140" s="92" t="n">
        <v>8</v>
      </c>
      <c r="D140" s="93" t="n">
        <v>3</v>
      </c>
      <c r="E140" s="126" t="s">
        <v>115</v>
      </c>
      <c r="F140" s="122" t="s">
        <v>578</v>
      </c>
      <c r="G140" s="122" t="s">
        <v>579</v>
      </c>
      <c r="H140" s="123"/>
      <c r="I140" s="101"/>
      <c r="J140" s="122"/>
      <c r="K140" s="122"/>
      <c r="L140" s="122"/>
      <c r="M140" s="96" t="s">
        <v>325</v>
      </c>
      <c r="N140" s="97" t="n">
        <v>4</v>
      </c>
      <c r="O140" s="96"/>
      <c r="P140" s="98" t="s">
        <v>39</v>
      </c>
      <c r="Q140" s="99"/>
      <c r="R140" s="100" t="n">
        <v>0</v>
      </c>
      <c r="S140" s="101" t="n">
        <v>1210</v>
      </c>
    </row>
    <row r="141" customFormat="false" ht="15" hidden="false" customHeight="false" outlineLevel="0" collapsed="false">
      <c r="A141" s="109" t="s">
        <v>580</v>
      </c>
      <c r="B141" s="102" t="s">
        <v>581</v>
      </c>
      <c r="C141" s="92"/>
      <c r="D141" s="93"/>
      <c r="E141" s="126" t="s">
        <v>582</v>
      </c>
      <c r="F141" s="122" t="s">
        <v>583</v>
      </c>
      <c r="G141" s="122" t="s">
        <v>584</v>
      </c>
      <c r="H141" s="122"/>
      <c r="I141" s="122"/>
      <c r="J141" s="122"/>
      <c r="K141" s="122"/>
      <c r="L141" s="122"/>
      <c r="M141" s="96" t="s">
        <v>325</v>
      </c>
      <c r="N141" s="97" t="n">
        <v>4</v>
      </c>
      <c r="O141" s="96"/>
      <c r="P141" s="98"/>
      <c r="Q141" s="99"/>
      <c r="R141" s="100" t="n">
        <v>0</v>
      </c>
      <c r="S141" s="101" t="n">
        <v>19998</v>
      </c>
    </row>
    <row r="142" customFormat="false" ht="15" hidden="false" customHeight="false" outlineLevel="0" collapsed="false">
      <c r="A142" s="90" t="s">
        <v>585</v>
      </c>
      <c r="B142" s="102" t="s">
        <v>586</v>
      </c>
      <c r="C142" s="92"/>
      <c r="D142" s="93"/>
      <c r="E142" s="108" t="s">
        <v>587</v>
      </c>
      <c r="F142" s="122"/>
      <c r="G142" s="122"/>
      <c r="H142" s="122"/>
      <c r="I142" s="130"/>
      <c r="J142" s="122"/>
      <c r="K142" s="122"/>
      <c r="L142" s="122"/>
      <c r="M142" s="96" t="s">
        <v>325</v>
      </c>
      <c r="N142" s="97" t="n">
        <v>4</v>
      </c>
      <c r="O142" s="96"/>
      <c r="P142" s="98"/>
      <c r="Q142" s="99"/>
      <c r="R142" s="100" t="n">
        <v>0</v>
      </c>
      <c r="S142" s="101" t="n">
        <v>19999</v>
      </c>
    </row>
    <row r="143" customFormat="false" ht="15" hidden="false" customHeight="false" outlineLevel="0" collapsed="false">
      <c r="A143" s="90" t="s">
        <v>588</v>
      </c>
      <c r="B143" s="102" t="s">
        <v>589</v>
      </c>
      <c r="C143" s="92"/>
      <c r="D143" s="93"/>
      <c r="E143" s="108" t="s">
        <v>433</v>
      </c>
      <c r="F143" s="122"/>
      <c r="G143" s="122"/>
      <c r="H143" s="122"/>
      <c r="I143" s="122"/>
      <c r="J143" s="122"/>
      <c r="K143" s="122"/>
      <c r="L143" s="122"/>
      <c r="M143" s="96" t="s">
        <v>325</v>
      </c>
      <c r="N143" s="97" t="n">
        <v>4</v>
      </c>
      <c r="O143" s="96"/>
      <c r="P143" s="98"/>
      <c r="Q143" s="99"/>
      <c r="R143" s="100" t="n">
        <v>0</v>
      </c>
      <c r="S143" s="101" t="n">
        <v>1209</v>
      </c>
    </row>
    <row r="144" customFormat="false" ht="15" hidden="false" customHeight="false" outlineLevel="0" collapsed="false">
      <c r="A144" s="90" t="s">
        <v>590</v>
      </c>
      <c r="B144" s="102" t="s">
        <v>591</v>
      </c>
      <c r="C144" s="92"/>
      <c r="D144" s="93"/>
      <c r="E144" s="108" t="s">
        <v>519</v>
      </c>
      <c r="F144" s="122" t="s">
        <v>592</v>
      </c>
      <c r="G144" s="122" t="s">
        <v>593</v>
      </c>
      <c r="H144" s="122" t="s">
        <v>594</v>
      </c>
      <c r="I144" s="122" t="s">
        <v>595</v>
      </c>
      <c r="J144" s="122"/>
      <c r="K144" s="122"/>
      <c r="L144" s="122"/>
      <c r="M144" s="96" t="s">
        <v>325</v>
      </c>
      <c r="N144" s="97" t="n">
        <v>4</v>
      </c>
      <c r="O144" s="96"/>
      <c r="P144" s="98"/>
      <c r="Q144" s="99"/>
      <c r="R144" s="100" t="n">
        <v>0</v>
      </c>
      <c r="S144" s="101" t="n">
        <v>20000</v>
      </c>
    </row>
    <row r="145" customFormat="false" ht="15" hidden="false" customHeight="false" outlineLevel="0" collapsed="false">
      <c r="A145" s="90" t="s">
        <v>596</v>
      </c>
      <c r="B145" s="102" t="s">
        <v>597</v>
      </c>
      <c r="C145" s="92"/>
      <c r="D145" s="93"/>
      <c r="E145" s="108" t="s">
        <v>370</v>
      </c>
      <c r="F145" s="122" t="s">
        <v>598</v>
      </c>
      <c r="G145" s="122"/>
      <c r="H145" s="122"/>
      <c r="I145" s="122"/>
      <c r="J145" s="122"/>
      <c r="K145" s="122"/>
      <c r="L145" s="122"/>
      <c r="M145" s="96" t="s">
        <v>325</v>
      </c>
      <c r="N145" s="97" t="n">
        <v>4</v>
      </c>
      <c r="O145" s="96"/>
      <c r="P145" s="98"/>
      <c r="Q145" s="99"/>
      <c r="R145" s="100" t="n">
        <v>0</v>
      </c>
      <c r="S145" s="101" t="n">
        <v>20015</v>
      </c>
    </row>
    <row r="146" customFormat="false" ht="15" hidden="false" customHeight="false" outlineLevel="0" collapsed="false">
      <c r="A146" s="90" t="s">
        <v>599</v>
      </c>
      <c r="B146" s="102" t="s">
        <v>600</v>
      </c>
      <c r="C146" s="92"/>
      <c r="D146" s="93"/>
      <c r="E146" s="108" t="s">
        <v>601</v>
      </c>
      <c r="F146" s="122" t="s">
        <v>602</v>
      </c>
      <c r="G146" s="122" t="s">
        <v>603</v>
      </c>
      <c r="H146" s="122" t="s">
        <v>604</v>
      </c>
      <c r="I146" s="122" t="s">
        <v>605</v>
      </c>
      <c r="J146" s="122"/>
      <c r="K146" s="122"/>
      <c r="L146" s="122"/>
      <c r="M146" s="96" t="s">
        <v>325</v>
      </c>
      <c r="N146" s="97" t="n">
        <v>4</v>
      </c>
      <c r="O146" s="96"/>
      <c r="P146" s="98"/>
      <c r="Q146" s="99"/>
      <c r="R146" s="100" t="n">
        <v>0</v>
      </c>
      <c r="S146" s="101" t="n">
        <v>19673</v>
      </c>
    </row>
    <row r="147" customFormat="false" ht="15" hidden="false" customHeight="false" outlineLevel="0" collapsed="false">
      <c r="A147" s="90" t="s">
        <v>606</v>
      </c>
      <c r="B147" s="102" t="s">
        <v>607</v>
      </c>
      <c r="C147" s="92"/>
      <c r="D147" s="93"/>
      <c r="E147" s="126" t="s">
        <v>608</v>
      </c>
      <c r="F147" s="122" t="s">
        <v>609</v>
      </c>
      <c r="G147" s="122" t="s">
        <v>610</v>
      </c>
      <c r="H147" s="122"/>
      <c r="I147" s="122"/>
      <c r="J147" s="122"/>
      <c r="K147" s="122"/>
      <c r="L147" s="122"/>
      <c r="M147" s="96" t="s">
        <v>325</v>
      </c>
      <c r="N147" s="97" t="n">
        <v>4</v>
      </c>
      <c r="O147" s="96"/>
      <c r="P147" s="98"/>
      <c r="Q147" s="99"/>
      <c r="R147" s="100" t="n">
        <v>0</v>
      </c>
      <c r="S147" s="101" t="n">
        <v>19674</v>
      </c>
    </row>
    <row r="148" customFormat="false" ht="15" hidden="false" customHeight="false" outlineLevel="0" collapsed="false">
      <c r="A148" s="109" t="s">
        <v>611</v>
      </c>
      <c r="B148" s="102" t="s">
        <v>612</v>
      </c>
      <c r="C148" s="92" t="n">
        <v>20</v>
      </c>
      <c r="D148" s="93" t="n">
        <v>3</v>
      </c>
      <c r="E148" s="108" t="s">
        <v>613</v>
      </c>
      <c r="F148" s="122" t="s">
        <v>614</v>
      </c>
      <c r="G148" s="122" t="s">
        <v>615</v>
      </c>
      <c r="H148" s="101"/>
      <c r="I148" s="122"/>
      <c r="J148" s="122"/>
      <c r="K148" s="122"/>
      <c r="L148" s="122"/>
      <c r="M148" s="96" t="s">
        <v>325</v>
      </c>
      <c r="N148" s="97" t="n">
        <v>4</v>
      </c>
      <c r="O148" s="96"/>
      <c r="P148" s="98" t="s">
        <v>39</v>
      </c>
      <c r="Q148" s="99"/>
      <c r="R148" s="100" t="n">
        <v>0</v>
      </c>
      <c r="S148" s="101" t="n">
        <v>10208</v>
      </c>
    </row>
    <row r="149" customFormat="false" ht="15" hidden="false" customHeight="false" outlineLevel="0" collapsed="false">
      <c r="A149" s="90" t="s">
        <v>616</v>
      </c>
      <c r="B149" s="102" t="s">
        <v>617</v>
      </c>
      <c r="C149" s="92"/>
      <c r="D149" s="93"/>
      <c r="E149" s="108" t="s">
        <v>618</v>
      </c>
      <c r="F149" s="122"/>
      <c r="G149" s="122"/>
      <c r="H149" s="122"/>
      <c r="I149" s="122"/>
      <c r="J149" s="122"/>
      <c r="K149" s="122"/>
      <c r="L149" s="122"/>
      <c r="M149" s="96" t="s">
        <v>325</v>
      </c>
      <c r="N149" s="97" t="n">
        <v>4</v>
      </c>
      <c r="O149" s="96"/>
      <c r="P149" s="98"/>
      <c r="Q149" s="99"/>
      <c r="R149" s="100" t="n">
        <v>0</v>
      </c>
      <c r="S149" s="101" t="n">
        <v>1212</v>
      </c>
    </row>
    <row r="150" customFormat="false" ht="15" hidden="false" customHeight="false" outlineLevel="0" collapsed="false">
      <c r="A150" s="90" t="s">
        <v>619</v>
      </c>
      <c r="B150" s="102" t="s">
        <v>620</v>
      </c>
      <c r="C150" s="92"/>
      <c r="D150" s="93"/>
      <c r="E150" s="108" t="s">
        <v>621</v>
      </c>
      <c r="F150" s="122" t="s">
        <v>622</v>
      </c>
      <c r="G150" s="122" t="s">
        <v>623</v>
      </c>
      <c r="H150" s="137" t="s">
        <v>624</v>
      </c>
      <c r="I150" s="122" t="s">
        <v>625</v>
      </c>
      <c r="J150" s="122"/>
      <c r="K150" s="122"/>
      <c r="L150" s="122"/>
      <c r="M150" s="96" t="s">
        <v>325</v>
      </c>
      <c r="N150" s="97" t="n">
        <v>4</v>
      </c>
      <c r="O150" s="96"/>
      <c r="P150" s="98"/>
      <c r="Q150" s="99"/>
      <c r="R150" s="100" t="n">
        <v>0</v>
      </c>
      <c r="S150" s="101" t="n">
        <v>19676</v>
      </c>
    </row>
    <row r="151" customFormat="false" ht="15" hidden="false" customHeight="false" outlineLevel="0" collapsed="false">
      <c r="A151" s="109" t="s">
        <v>626</v>
      </c>
      <c r="B151" s="102" t="s">
        <v>627</v>
      </c>
      <c r="C151" s="92" t="n">
        <v>17</v>
      </c>
      <c r="D151" s="93" t="n">
        <v>3</v>
      </c>
      <c r="E151" s="108" t="s">
        <v>322</v>
      </c>
      <c r="F151" s="122" t="s">
        <v>628</v>
      </c>
      <c r="G151" s="122" t="s">
        <v>629</v>
      </c>
      <c r="H151" s="137" t="s">
        <v>630</v>
      </c>
      <c r="I151" s="122" t="s">
        <v>631</v>
      </c>
      <c r="J151" s="122" t="s">
        <v>632</v>
      </c>
      <c r="K151" s="122" t="s">
        <v>633</v>
      </c>
      <c r="L151" s="122"/>
      <c r="M151" s="96" t="s">
        <v>325</v>
      </c>
      <c r="N151" s="97" t="n">
        <v>4</v>
      </c>
      <c r="O151" s="96"/>
      <c r="P151" s="98" t="s">
        <v>39</v>
      </c>
      <c r="Q151" s="99"/>
      <c r="R151" s="100" t="n">
        <v>0</v>
      </c>
      <c r="S151" s="101" t="n">
        <v>1213</v>
      </c>
    </row>
    <row r="152" customFormat="false" ht="15" hidden="false" customHeight="false" outlineLevel="0" collapsed="false">
      <c r="A152" s="109" t="s">
        <v>634</v>
      </c>
      <c r="B152" s="102" t="s">
        <v>635</v>
      </c>
      <c r="C152" s="92"/>
      <c r="D152" s="93"/>
      <c r="E152" s="126" t="s">
        <v>636</v>
      </c>
      <c r="F152" s="122" t="s">
        <v>637</v>
      </c>
      <c r="G152" s="122"/>
      <c r="H152" s="137"/>
      <c r="I152" s="122"/>
      <c r="J152" s="122"/>
      <c r="K152" s="122"/>
      <c r="L152" s="122"/>
      <c r="M152" s="96" t="s">
        <v>325</v>
      </c>
      <c r="N152" s="97" t="n">
        <v>4</v>
      </c>
      <c r="O152" s="96"/>
      <c r="P152" s="98"/>
      <c r="Q152" s="99"/>
      <c r="R152" s="100" t="n">
        <v>0</v>
      </c>
      <c r="S152" s="101" t="n">
        <v>1216</v>
      </c>
    </row>
    <row r="153" customFormat="false" ht="15" hidden="false" customHeight="false" outlineLevel="0" collapsed="false">
      <c r="A153" s="139"/>
      <c r="B153" s="140" t="s">
        <v>638</v>
      </c>
      <c r="C153" s="141"/>
      <c r="D153" s="142"/>
      <c r="E153" s="126"/>
      <c r="F153" s="122"/>
      <c r="G153" s="122"/>
      <c r="H153" s="122"/>
      <c r="I153" s="122"/>
      <c r="J153" s="122"/>
      <c r="K153" s="122"/>
      <c r="L153" s="122"/>
      <c r="M153" s="96" t="s">
        <v>318</v>
      </c>
      <c r="N153" s="97" t="n">
        <v>5</v>
      </c>
      <c r="O153" s="96"/>
      <c r="P153" s="98" t="s">
        <v>39</v>
      </c>
      <c r="Q153" s="99"/>
      <c r="R153" s="100" t="n">
        <v>1</v>
      </c>
      <c r="S153" s="101"/>
    </row>
    <row r="154" customFormat="false" ht="15" hidden="false" customHeight="false" outlineLevel="0" collapsed="false">
      <c r="A154" s="90" t="s">
        <v>639</v>
      </c>
      <c r="B154" s="102" t="s">
        <v>640</v>
      </c>
      <c r="C154" s="92" t="n">
        <v>11</v>
      </c>
      <c r="D154" s="93" t="n">
        <v>2</v>
      </c>
      <c r="E154" s="108" t="s">
        <v>641</v>
      </c>
      <c r="F154" s="122" t="s">
        <v>642</v>
      </c>
      <c r="G154" s="122" t="s">
        <v>643</v>
      </c>
      <c r="H154" s="123"/>
      <c r="I154" s="122"/>
      <c r="J154" s="122"/>
      <c r="K154" s="122"/>
      <c r="L154" s="122"/>
      <c r="M154" s="96" t="s">
        <v>644</v>
      </c>
      <c r="N154" s="97" t="n">
        <v>5</v>
      </c>
      <c r="O154" s="96"/>
      <c r="P154" s="98" t="s">
        <v>39</v>
      </c>
      <c r="Q154" s="99"/>
      <c r="R154" s="100" t="n">
        <v>0</v>
      </c>
      <c r="S154" s="101" t="n">
        <v>1223</v>
      </c>
    </row>
    <row r="155" customFormat="false" ht="15" hidden="false" customHeight="false" outlineLevel="0" collapsed="false">
      <c r="A155" s="90" t="s">
        <v>645</v>
      </c>
      <c r="B155" s="102" t="s">
        <v>646</v>
      </c>
      <c r="C155" s="92" t="n">
        <v>5</v>
      </c>
      <c r="D155" s="93" t="n">
        <v>2</v>
      </c>
      <c r="E155" s="108" t="s">
        <v>641</v>
      </c>
      <c r="F155" s="122" t="s">
        <v>647</v>
      </c>
      <c r="G155" s="122" t="s">
        <v>648</v>
      </c>
      <c r="H155" s="122" t="s">
        <v>649</v>
      </c>
      <c r="I155" s="123"/>
      <c r="J155" s="122"/>
      <c r="K155" s="122"/>
      <c r="L155" s="122"/>
      <c r="M155" s="96" t="s">
        <v>644</v>
      </c>
      <c r="N155" s="97" t="n">
        <v>5</v>
      </c>
      <c r="O155" s="96"/>
      <c r="P155" s="98" t="s">
        <v>39</v>
      </c>
      <c r="Q155" s="99"/>
      <c r="R155" s="100" t="n">
        <v>0</v>
      </c>
      <c r="S155" s="101" t="n">
        <v>1219</v>
      </c>
    </row>
    <row r="156" customFormat="false" ht="15" hidden="false" customHeight="false" outlineLevel="0" collapsed="false">
      <c r="A156" s="90" t="s">
        <v>650</v>
      </c>
      <c r="B156" s="102" t="s">
        <v>651</v>
      </c>
      <c r="C156" s="92"/>
      <c r="D156" s="93"/>
      <c r="E156" s="108" t="s">
        <v>652</v>
      </c>
      <c r="F156" s="122"/>
      <c r="G156" s="122"/>
      <c r="H156" s="122"/>
      <c r="I156" s="122"/>
      <c r="J156" s="122"/>
      <c r="K156" s="122"/>
      <c r="L156" s="122"/>
      <c r="M156" s="96" t="s">
        <v>644</v>
      </c>
      <c r="N156" s="97" t="n">
        <v>5</v>
      </c>
      <c r="O156" s="96"/>
      <c r="P156" s="98"/>
      <c r="Q156" s="99"/>
      <c r="R156" s="100" t="n">
        <v>0</v>
      </c>
      <c r="S156" s="101" t="n">
        <v>1222</v>
      </c>
    </row>
    <row r="157" customFormat="false" ht="15" hidden="false" customHeight="false" outlineLevel="0" collapsed="false">
      <c r="A157" s="90" t="s">
        <v>653</v>
      </c>
      <c r="B157" s="102" t="s">
        <v>654</v>
      </c>
      <c r="C157" s="92" t="n">
        <v>15</v>
      </c>
      <c r="D157" s="93" t="n">
        <v>2</v>
      </c>
      <c r="E157" s="108" t="s">
        <v>655</v>
      </c>
      <c r="F157" s="122" t="s">
        <v>656</v>
      </c>
      <c r="G157" s="122" t="s">
        <v>657</v>
      </c>
      <c r="H157" s="123"/>
      <c r="I157" s="122"/>
      <c r="J157" s="122"/>
      <c r="K157" s="122"/>
      <c r="L157" s="122"/>
      <c r="M157" s="96" t="s">
        <v>644</v>
      </c>
      <c r="N157" s="97" t="n">
        <v>5</v>
      </c>
      <c r="O157" s="96"/>
      <c r="P157" s="98" t="s">
        <v>39</v>
      </c>
      <c r="Q157" s="99"/>
      <c r="R157" s="100" t="n">
        <v>0</v>
      </c>
      <c r="S157" s="101" t="n">
        <v>10210</v>
      </c>
    </row>
    <row r="158" customFormat="false" ht="15" hidden="false" customHeight="false" outlineLevel="0" collapsed="false">
      <c r="A158" s="90" t="s">
        <v>658</v>
      </c>
      <c r="B158" s="102" t="s">
        <v>659</v>
      </c>
      <c r="C158" s="92"/>
      <c r="D158" s="93"/>
      <c r="E158" s="108" t="s">
        <v>660</v>
      </c>
      <c r="F158" s="122" t="s">
        <v>661</v>
      </c>
      <c r="G158" s="123"/>
      <c r="H158" s="122"/>
      <c r="I158" s="122"/>
      <c r="J158" s="122"/>
      <c r="K158" s="122"/>
      <c r="L158" s="122"/>
      <c r="M158" s="96" t="s">
        <v>644</v>
      </c>
      <c r="N158" s="97" t="n">
        <v>5</v>
      </c>
      <c r="O158" s="96"/>
      <c r="P158" s="98"/>
      <c r="Q158" s="99"/>
      <c r="R158" s="100" t="n">
        <v>0</v>
      </c>
      <c r="S158" s="101" t="n">
        <v>1358</v>
      </c>
    </row>
    <row r="159" customFormat="false" ht="15" hidden="false" customHeight="false" outlineLevel="0" collapsed="false">
      <c r="A159" s="90" t="s">
        <v>662</v>
      </c>
      <c r="B159" s="102" t="s">
        <v>663</v>
      </c>
      <c r="C159" s="92"/>
      <c r="D159" s="93"/>
      <c r="E159" s="108" t="s">
        <v>664</v>
      </c>
      <c r="F159" s="122"/>
      <c r="G159" s="122"/>
      <c r="H159" s="122"/>
      <c r="I159" s="122"/>
      <c r="J159" s="122"/>
      <c r="K159" s="122"/>
      <c r="L159" s="122"/>
      <c r="M159" s="96" t="s">
        <v>644</v>
      </c>
      <c r="N159" s="97" t="n">
        <v>5</v>
      </c>
      <c r="O159" s="96"/>
      <c r="P159" s="98"/>
      <c r="Q159" s="99"/>
      <c r="R159" s="100" t="n">
        <v>0</v>
      </c>
      <c r="S159" s="101" t="n">
        <v>19521</v>
      </c>
    </row>
    <row r="160" customFormat="false" ht="15" hidden="false" customHeight="false" outlineLevel="0" collapsed="false">
      <c r="A160" s="90" t="s">
        <v>665</v>
      </c>
      <c r="B160" s="102" t="s">
        <v>666</v>
      </c>
      <c r="C160" s="92"/>
      <c r="D160" s="93"/>
      <c r="E160" s="108" t="s">
        <v>667</v>
      </c>
      <c r="F160" s="123"/>
      <c r="G160" s="123"/>
      <c r="H160" s="122"/>
      <c r="I160" s="122"/>
      <c r="J160" s="122"/>
      <c r="K160" s="122"/>
      <c r="L160" s="122"/>
      <c r="M160" s="96" t="s">
        <v>644</v>
      </c>
      <c r="N160" s="97" t="n">
        <v>5</v>
      </c>
      <c r="O160" s="96"/>
      <c r="P160" s="98"/>
      <c r="Q160" s="99"/>
      <c r="R160" s="100" t="n">
        <v>0</v>
      </c>
      <c r="S160" s="101" t="n">
        <v>1271</v>
      </c>
    </row>
    <row r="161" customFormat="false" ht="15" hidden="false" customHeight="false" outlineLevel="0" collapsed="false">
      <c r="A161" s="90" t="s">
        <v>668</v>
      </c>
      <c r="B161" s="102" t="s">
        <v>669</v>
      </c>
      <c r="C161" s="92" t="n">
        <v>18</v>
      </c>
      <c r="D161" s="93" t="n">
        <v>3</v>
      </c>
      <c r="E161" s="108" t="s">
        <v>641</v>
      </c>
      <c r="F161" s="123"/>
      <c r="G161" s="123"/>
      <c r="H161" s="123"/>
      <c r="I161" s="122"/>
      <c r="J161" s="122"/>
      <c r="K161" s="122"/>
      <c r="L161" s="122"/>
      <c r="M161" s="96" t="s">
        <v>644</v>
      </c>
      <c r="N161" s="97" t="n">
        <v>5</v>
      </c>
      <c r="O161" s="96"/>
      <c r="P161" s="98" t="s">
        <v>39</v>
      </c>
      <c r="Q161" s="99"/>
      <c r="R161" s="100" t="n">
        <v>0</v>
      </c>
      <c r="S161" s="101" t="n">
        <v>1259</v>
      </c>
    </row>
    <row r="162" customFormat="false" ht="15" hidden="false" customHeight="false" outlineLevel="0" collapsed="false">
      <c r="A162" s="90" t="s">
        <v>670</v>
      </c>
      <c r="B162" s="102" t="s">
        <v>671</v>
      </c>
      <c r="C162" s="92" t="n">
        <v>15</v>
      </c>
      <c r="D162" s="93" t="n">
        <v>2</v>
      </c>
      <c r="E162" s="108" t="s">
        <v>652</v>
      </c>
      <c r="F162" s="123"/>
      <c r="G162" s="123"/>
      <c r="H162" s="122"/>
      <c r="I162" s="122"/>
      <c r="J162" s="122"/>
      <c r="K162" s="122"/>
      <c r="L162" s="122"/>
      <c r="M162" s="96" t="s">
        <v>644</v>
      </c>
      <c r="N162" s="97" t="n">
        <v>5</v>
      </c>
      <c r="O162" s="96"/>
      <c r="P162" s="98" t="s">
        <v>39</v>
      </c>
      <c r="Q162" s="99"/>
      <c r="R162" s="100" t="n">
        <v>0</v>
      </c>
      <c r="S162" s="101" t="n">
        <v>1260</v>
      </c>
    </row>
    <row r="163" customFormat="false" ht="15" hidden="false" customHeight="false" outlineLevel="0" collapsed="false">
      <c r="A163" s="90" t="s">
        <v>672</v>
      </c>
      <c r="B163" s="102" t="s">
        <v>673</v>
      </c>
      <c r="C163" s="92"/>
      <c r="D163" s="93"/>
      <c r="E163" s="108" t="s">
        <v>667</v>
      </c>
      <c r="F163" s="122" t="s">
        <v>674</v>
      </c>
      <c r="G163" s="122" t="s">
        <v>675</v>
      </c>
      <c r="H163" s="123"/>
      <c r="I163" s="122"/>
      <c r="J163" s="122"/>
      <c r="K163" s="122"/>
      <c r="L163" s="122"/>
      <c r="M163" s="96" t="s">
        <v>644</v>
      </c>
      <c r="N163" s="97" t="n">
        <v>5</v>
      </c>
      <c r="O163" s="96"/>
      <c r="P163" s="98"/>
      <c r="Q163" s="99"/>
      <c r="R163" s="100" t="n">
        <v>0</v>
      </c>
      <c r="S163" s="101" t="n">
        <v>1261</v>
      </c>
    </row>
    <row r="164" customFormat="false" ht="15" hidden="false" customHeight="false" outlineLevel="0" collapsed="false">
      <c r="A164" s="90" t="s">
        <v>676</v>
      </c>
      <c r="B164" s="102" t="s">
        <v>677</v>
      </c>
      <c r="C164" s="92"/>
      <c r="D164" s="93"/>
      <c r="E164" s="108" t="s">
        <v>652</v>
      </c>
      <c r="F164" s="122"/>
      <c r="G164" s="122"/>
      <c r="H164" s="122"/>
      <c r="I164" s="122"/>
      <c r="J164" s="122"/>
      <c r="K164" s="122"/>
      <c r="L164" s="122"/>
      <c r="M164" s="96" t="s">
        <v>644</v>
      </c>
      <c r="N164" s="97" t="n">
        <v>5</v>
      </c>
      <c r="O164" s="96"/>
      <c r="P164" s="98"/>
      <c r="Q164" s="99"/>
      <c r="R164" s="100" t="n">
        <v>0</v>
      </c>
      <c r="S164" s="101" t="n">
        <v>1258</v>
      </c>
    </row>
    <row r="165" customFormat="false" ht="15" hidden="false" customHeight="false" outlineLevel="0" collapsed="false">
      <c r="A165" s="90" t="s">
        <v>678</v>
      </c>
      <c r="B165" s="102" t="s">
        <v>679</v>
      </c>
      <c r="C165" s="92"/>
      <c r="D165" s="93"/>
      <c r="E165" s="108" t="s">
        <v>680</v>
      </c>
      <c r="F165" s="122" t="s">
        <v>681</v>
      </c>
      <c r="G165" s="122"/>
      <c r="H165" s="122"/>
      <c r="I165" s="122"/>
      <c r="J165" s="122"/>
      <c r="K165" s="122"/>
      <c r="L165" s="122"/>
      <c r="M165" s="96" t="s">
        <v>644</v>
      </c>
      <c r="N165" s="97" t="n">
        <v>5</v>
      </c>
      <c r="O165" s="96"/>
      <c r="P165" s="98"/>
      <c r="Q165" s="99"/>
      <c r="R165" s="100" t="n">
        <v>0</v>
      </c>
      <c r="S165" s="101" t="n">
        <v>19539</v>
      </c>
    </row>
    <row r="166" customFormat="false" ht="15" hidden="false" customHeight="false" outlineLevel="0" collapsed="false">
      <c r="A166" s="90" t="s">
        <v>682</v>
      </c>
      <c r="B166" s="102" t="s">
        <v>683</v>
      </c>
      <c r="C166" s="92"/>
      <c r="D166" s="93"/>
      <c r="E166" s="108" t="s">
        <v>684</v>
      </c>
      <c r="F166" s="122" t="s">
        <v>685</v>
      </c>
      <c r="G166" s="122" t="s">
        <v>686</v>
      </c>
      <c r="H166" s="122" t="s">
        <v>687</v>
      </c>
      <c r="I166" s="122" t="s">
        <v>688</v>
      </c>
      <c r="J166" s="122" t="s">
        <v>689</v>
      </c>
      <c r="K166" s="127" t="s">
        <v>690</v>
      </c>
      <c r="L166" s="123"/>
      <c r="M166" s="96" t="s">
        <v>644</v>
      </c>
      <c r="N166" s="97" t="n">
        <v>5</v>
      </c>
      <c r="O166" s="96"/>
      <c r="P166" s="98"/>
      <c r="Q166" s="99"/>
      <c r="R166" s="100" t="n">
        <v>0</v>
      </c>
      <c r="S166" s="101" t="n">
        <v>19540</v>
      </c>
    </row>
    <row r="167" customFormat="false" ht="15" hidden="false" customHeight="false" outlineLevel="0" collapsed="false">
      <c r="A167" s="90" t="s">
        <v>691</v>
      </c>
      <c r="B167" s="102" t="s">
        <v>692</v>
      </c>
      <c r="C167" s="92"/>
      <c r="D167" s="93"/>
      <c r="E167" s="108" t="s">
        <v>693</v>
      </c>
      <c r="F167" s="122" t="s">
        <v>694</v>
      </c>
      <c r="G167" s="122" t="s">
        <v>695</v>
      </c>
      <c r="H167" s="123"/>
      <c r="I167" s="123"/>
      <c r="J167" s="122"/>
      <c r="K167" s="122"/>
      <c r="L167" s="122"/>
      <c r="M167" s="96" t="s">
        <v>644</v>
      </c>
      <c r="N167" s="97" t="n">
        <v>5</v>
      </c>
      <c r="O167" s="96"/>
      <c r="P167" s="98"/>
      <c r="Q167" s="99"/>
      <c r="R167" s="100" t="n">
        <v>0</v>
      </c>
      <c r="S167" s="101" t="n">
        <v>1274</v>
      </c>
    </row>
    <row r="168" customFormat="false" ht="15" hidden="false" customHeight="false" outlineLevel="0" collapsed="false">
      <c r="A168" s="90" t="s">
        <v>696</v>
      </c>
      <c r="B168" s="102" t="s">
        <v>697</v>
      </c>
      <c r="C168" s="92"/>
      <c r="D168" s="93"/>
      <c r="E168" s="108" t="s">
        <v>698</v>
      </c>
      <c r="F168" s="122"/>
      <c r="G168" s="122"/>
      <c r="H168" s="122"/>
      <c r="I168" s="122"/>
      <c r="J168" s="122"/>
      <c r="K168" s="122"/>
      <c r="L168" s="122"/>
      <c r="M168" s="96" t="s">
        <v>644</v>
      </c>
      <c r="N168" s="97" t="n">
        <v>5</v>
      </c>
      <c r="O168" s="96"/>
      <c r="P168" s="98"/>
      <c r="Q168" s="99"/>
      <c r="R168" s="100" t="n">
        <v>0</v>
      </c>
      <c r="S168" s="101" t="n">
        <v>19541</v>
      </c>
    </row>
    <row r="169" customFormat="false" ht="15" hidden="false" customHeight="false" outlineLevel="0" collapsed="false">
      <c r="A169" s="90" t="s">
        <v>699</v>
      </c>
      <c r="B169" s="102" t="s">
        <v>700</v>
      </c>
      <c r="C169" s="92"/>
      <c r="D169" s="93"/>
      <c r="E169" s="108" t="s">
        <v>701</v>
      </c>
      <c r="F169" s="122"/>
      <c r="G169" s="122"/>
      <c r="H169" s="122"/>
      <c r="I169" s="122"/>
      <c r="J169" s="122"/>
      <c r="K169" s="122"/>
      <c r="L169" s="122"/>
      <c r="M169" s="96" t="s">
        <v>644</v>
      </c>
      <c r="N169" s="97" t="n">
        <v>5</v>
      </c>
      <c r="O169" s="96"/>
      <c r="P169" s="98"/>
      <c r="Q169" s="99"/>
      <c r="R169" s="100" t="n">
        <v>0</v>
      </c>
      <c r="S169" s="101" t="n">
        <v>1272</v>
      </c>
    </row>
    <row r="170" customFormat="false" ht="15" hidden="false" customHeight="false" outlineLevel="0" collapsed="false">
      <c r="A170" s="90" t="s">
        <v>702</v>
      </c>
      <c r="B170" s="102" t="s">
        <v>703</v>
      </c>
      <c r="C170" s="92"/>
      <c r="D170" s="93"/>
      <c r="E170" s="108" t="s">
        <v>704</v>
      </c>
      <c r="F170" s="122" t="s">
        <v>705</v>
      </c>
      <c r="G170" s="122"/>
      <c r="H170" s="122"/>
      <c r="I170" s="122"/>
      <c r="J170" s="122"/>
      <c r="K170" s="122"/>
      <c r="L170" s="122"/>
      <c r="M170" s="96" t="s">
        <v>644</v>
      </c>
      <c r="N170" s="97" t="n">
        <v>5</v>
      </c>
      <c r="O170" s="96"/>
      <c r="P170" s="98"/>
      <c r="Q170" s="99"/>
      <c r="R170" s="100" t="n">
        <v>0</v>
      </c>
      <c r="S170" s="101" t="n">
        <v>19543</v>
      </c>
    </row>
    <row r="171" customFormat="false" ht="15" hidden="false" customHeight="false" outlineLevel="0" collapsed="false">
      <c r="A171" s="90" t="s">
        <v>706</v>
      </c>
      <c r="B171" s="102" t="s">
        <v>707</v>
      </c>
      <c r="C171" s="92"/>
      <c r="D171" s="93"/>
      <c r="E171" s="108" t="s">
        <v>708</v>
      </c>
      <c r="F171" s="122" t="s">
        <v>709</v>
      </c>
      <c r="G171" s="122"/>
      <c r="H171" s="122"/>
      <c r="I171" s="122"/>
      <c r="J171" s="122"/>
      <c r="K171" s="122"/>
      <c r="L171" s="122"/>
      <c r="M171" s="96" t="s">
        <v>644</v>
      </c>
      <c r="N171" s="97" t="n">
        <v>5</v>
      </c>
      <c r="O171" s="96"/>
      <c r="P171" s="98"/>
      <c r="Q171" s="99"/>
      <c r="R171" s="100" t="n">
        <v>0</v>
      </c>
      <c r="S171" s="101" t="n">
        <v>1225</v>
      </c>
    </row>
    <row r="172" customFormat="false" ht="15" hidden="false" customHeight="false" outlineLevel="0" collapsed="false">
      <c r="A172" s="90" t="s">
        <v>710</v>
      </c>
      <c r="B172" s="102" t="s">
        <v>711</v>
      </c>
      <c r="C172" s="92"/>
      <c r="D172" s="93"/>
      <c r="E172" s="108" t="s">
        <v>712</v>
      </c>
      <c r="F172" s="122" t="s">
        <v>713</v>
      </c>
      <c r="G172" s="122" t="s">
        <v>714</v>
      </c>
      <c r="H172" s="122" t="s">
        <v>715</v>
      </c>
      <c r="I172" s="122"/>
      <c r="J172" s="122"/>
      <c r="K172" s="122"/>
      <c r="L172" s="122"/>
      <c r="M172" s="96" t="s">
        <v>644</v>
      </c>
      <c r="N172" s="97" t="n">
        <v>5</v>
      </c>
      <c r="O172" s="96"/>
      <c r="P172" s="98"/>
      <c r="Q172" s="99"/>
      <c r="R172" s="100" t="n">
        <v>0</v>
      </c>
      <c r="S172" s="101" t="n">
        <v>1226</v>
      </c>
    </row>
    <row r="173" customFormat="false" ht="15" hidden="false" customHeight="false" outlineLevel="0" collapsed="false">
      <c r="A173" s="90" t="s">
        <v>716</v>
      </c>
      <c r="B173" s="102" t="s">
        <v>717</v>
      </c>
      <c r="C173" s="92"/>
      <c r="D173" s="93"/>
      <c r="E173" s="108" t="s">
        <v>718</v>
      </c>
      <c r="F173" s="122" t="s">
        <v>719</v>
      </c>
      <c r="G173" s="122" t="s">
        <v>720</v>
      </c>
      <c r="H173" s="122"/>
      <c r="I173" s="122"/>
      <c r="J173" s="122"/>
      <c r="K173" s="122"/>
      <c r="L173" s="122"/>
      <c r="M173" s="96" t="s">
        <v>644</v>
      </c>
      <c r="N173" s="97" t="n">
        <v>5</v>
      </c>
      <c r="O173" s="96"/>
      <c r="P173" s="98"/>
      <c r="Q173" s="99"/>
      <c r="R173" s="100" t="n">
        <v>0</v>
      </c>
      <c r="S173" s="101" t="n">
        <v>19547</v>
      </c>
    </row>
    <row r="174" customFormat="false" ht="15" hidden="false" customHeight="false" outlineLevel="0" collapsed="false">
      <c r="A174" s="90" t="s">
        <v>721</v>
      </c>
      <c r="B174" s="102" t="s">
        <v>722</v>
      </c>
      <c r="C174" s="92"/>
      <c r="D174" s="93"/>
      <c r="E174" s="108" t="s">
        <v>723</v>
      </c>
      <c r="F174" s="122" t="s">
        <v>724</v>
      </c>
      <c r="G174" s="122" t="s">
        <v>725</v>
      </c>
      <c r="H174" s="122"/>
      <c r="I174" s="122"/>
      <c r="J174" s="122"/>
      <c r="K174" s="122"/>
      <c r="L174" s="122"/>
      <c r="M174" s="96" t="s">
        <v>644</v>
      </c>
      <c r="N174" s="97" t="n">
        <v>5</v>
      </c>
      <c r="O174" s="96"/>
      <c r="P174" s="98"/>
      <c r="Q174" s="99"/>
      <c r="R174" s="100" t="n">
        <v>0</v>
      </c>
      <c r="S174" s="101" t="n">
        <v>1224</v>
      </c>
    </row>
    <row r="175" customFormat="false" ht="15" hidden="false" customHeight="false" outlineLevel="0" collapsed="false">
      <c r="A175" s="90" t="s">
        <v>726</v>
      </c>
      <c r="B175" s="102" t="s">
        <v>727</v>
      </c>
      <c r="C175" s="92"/>
      <c r="D175" s="93"/>
      <c r="E175" s="108" t="s">
        <v>728</v>
      </c>
      <c r="F175" s="122" t="s">
        <v>729</v>
      </c>
      <c r="G175" s="122"/>
      <c r="H175" s="122"/>
      <c r="I175" s="122"/>
      <c r="J175" s="122"/>
      <c r="K175" s="122"/>
      <c r="L175" s="122"/>
      <c r="M175" s="96" t="s">
        <v>644</v>
      </c>
      <c r="N175" s="97" t="n">
        <v>5</v>
      </c>
      <c r="O175" s="96"/>
      <c r="P175" s="98"/>
      <c r="Q175" s="99"/>
      <c r="R175" s="100" t="n">
        <v>0</v>
      </c>
      <c r="S175" s="101" t="n">
        <v>19548</v>
      </c>
    </row>
    <row r="176" customFormat="false" ht="15" hidden="false" customHeight="false" outlineLevel="0" collapsed="false">
      <c r="A176" s="90" t="s">
        <v>730</v>
      </c>
      <c r="B176" s="114" t="s">
        <v>731</v>
      </c>
      <c r="C176" s="92"/>
      <c r="D176" s="93"/>
      <c r="E176" s="126" t="s">
        <v>732</v>
      </c>
      <c r="F176" s="127" t="s">
        <v>733</v>
      </c>
      <c r="G176" s="122" t="s">
        <v>734</v>
      </c>
      <c r="H176" s="122"/>
      <c r="I176" s="122"/>
      <c r="J176" s="122"/>
      <c r="K176" s="122"/>
      <c r="L176" s="122"/>
      <c r="M176" s="96" t="s">
        <v>644</v>
      </c>
      <c r="N176" s="97" t="n">
        <v>5</v>
      </c>
      <c r="O176" s="96"/>
      <c r="P176" s="98"/>
      <c r="Q176" s="99"/>
      <c r="R176" s="100" t="n">
        <v>0</v>
      </c>
      <c r="S176" s="101" t="n">
        <v>1228</v>
      </c>
    </row>
    <row r="177" customFormat="false" ht="15" hidden="false" customHeight="false" outlineLevel="0" collapsed="false">
      <c r="A177" s="90" t="s">
        <v>735</v>
      </c>
      <c r="B177" s="102" t="s">
        <v>736</v>
      </c>
      <c r="C177" s="92" t="n">
        <v>15</v>
      </c>
      <c r="D177" s="93" t="n">
        <v>2</v>
      </c>
      <c r="E177" s="108" t="s">
        <v>737</v>
      </c>
      <c r="F177" s="123"/>
      <c r="G177" s="122"/>
      <c r="H177" s="122"/>
      <c r="I177" s="122"/>
      <c r="J177" s="122"/>
      <c r="K177" s="122"/>
      <c r="L177" s="122"/>
      <c r="M177" s="96" t="s">
        <v>644</v>
      </c>
      <c r="N177" s="97" t="n">
        <v>5</v>
      </c>
      <c r="O177" s="96"/>
      <c r="P177" s="98" t="s">
        <v>39</v>
      </c>
      <c r="Q177" s="99"/>
      <c r="R177" s="100" t="n">
        <v>0</v>
      </c>
      <c r="S177" s="101" t="n">
        <v>1318</v>
      </c>
    </row>
    <row r="178" customFormat="false" ht="15" hidden="false" customHeight="false" outlineLevel="0" collapsed="false">
      <c r="A178" s="90" t="s">
        <v>738</v>
      </c>
      <c r="B178" s="102" t="s">
        <v>739</v>
      </c>
      <c r="C178" s="92" t="n">
        <v>13</v>
      </c>
      <c r="D178" s="93" t="n">
        <v>3</v>
      </c>
      <c r="E178" s="108" t="s">
        <v>740</v>
      </c>
      <c r="F178" s="122"/>
      <c r="G178" s="122"/>
      <c r="H178" s="122"/>
      <c r="I178" s="122"/>
      <c r="J178" s="122"/>
      <c r="K178" s="122"/>
      <c r="L178" s="122"/>
      <c r="M178" s="96" t="s">
        <v>644</v>
      </c>
      <c r="N178" s="97" t="n">
        <v>5</v>
      </c>
      <c r="O178" s="96"/>
      <c r="P178" s="98" t="s">
        <v>39</v>
      </c>
      <c r="Q178" s="99"/>
      <c r="R178" s="100" t="n">
        <v>0</v>
      </c>
      <c r="S178" s="101" t="n">
        <v>1319</v>
      </c>
    </row>
    <row r="179" customFormat="false" ht="15" hidden="false" customHeight="false" outlineLevel="0" collapsed="false">
      <c r="A179" s="90" t="s">
        <v>741</v>
      </c>
      <c r="B179" s="102" t="s">
        <v>742</v>
      </c>
      <c r="C179" s="92" t="n">
        <v>12</v>
      </c>
      <c r="D179" s="93" t="n">
        <v>2</v>
      </c>
      <c r="E179" s="126" t="s">
        <v>743</v>
      </c>
      <c r="F179" s="122" t="s">
        <v>744</v>
      </c>
      <c r="G179" s="123"/>
      <c r="H179" s="122"/>
      <c r="I179" s="122"/>
      <c r="J179" s="122"/>
      <c r="K179" s="122"/>
      <c r="L179" s="122"/>
      <c r="M179" s="96" t="s">
        <v>644</v>
      </c>
      <c r="N179" s="97" t="n">
        <v>5</v>
      </c>
      <c r="O179" s="96"/>
      <c r="P179" s="98" t="s">
        <v>39</v>
      </c>
      <c r="Q179" s="99"/>
      <c r="R179" s="100" t="n">
        <v>0</v>
      </c>
      <c r="S179" s="101" t="n">
        <v>1320</v>
      </c>
    </row>
    <row r="180" customFormat="false" ht="15" hidden="false" customHeight="false" outlineLevel="0" collapsed="false">
      <c r="A180" s="90" t="s">
        <v>745</v>
      </c>
      <c r="B180" s="102" t="s">
        <v>746</v>
      </c>
      <c r="C180" s="92"/>
      <c r="D180" s="93"/>
      <c r="E180" s="126" t="s">
        <v>747</v>
      </c>
      <c r="F180" s="122" t="s">
        <v>748</v>
      </c>
      <c r="G180" s="123"/>
      <c r="H180" s="122"/>
      <c r="I180" s="122"/>
      <c r="J180" s="122"/>
      <c r="K180" s="122"/>
      <c r="L180" s="122"/>
      <c r="M180" s="96" t="s">
        <v>644</v>
      </c>
      <c r="N180" s="97" t="n">
        <v>5</v>
      </c>
      <c r="O180" s="96"/>
      <c r="P180" s="98"/>
      <c r="Q180" s="99"/>
      <c r="R180" s="100" t="n">
        <v>0</v>
      </c>
      <c r="S180" s="101" t="n">
        <v>19595</v>
      </c>
    </row>
    <row r="181" customFormat="false" ht="15" hidden="false" customHeight="false" outlineLevel="0" collapsed="false">
      <c r="A181" s="90" t="s">
        <v>749</v>
      </c>
      <c r="B181" s="102" t="s">
        <v>750</v>
      </c>
      <c r="C181" s="92" t="n">
        <v>13</v>
      </c>
      <c r="D181" s="93" t="n">
        <v>2</v>
      </c>
      <c r="E181" s="108" t="s">
        <v>751</v>
      </c>
      <c r="F181" s="122" t="s">
        <v>752</v>
      </c>
      <c r="G181" s="122"/>
      <c r="H181" s="122"/>
      <c r="I181" s="122"/>
      <c r="J181" s="122"/>
      <c r="K181" s="122"/>
      <c r="L181" s="122"/>
      <c r="M181" s="96" t="s">
        <v>644</v>
      </c>
      <c r="N181" s="97" t="n">
        <v>5</v>
      </c>
      <c r="O181" s="96"/>
      <c r="P181" s="98" t="s">
        <v>39</v>
      </c>
      <c r="Q181" s="99"/>
      <c r="R181" s="100" t="n">
        <v>0</v>
      </c>
      <c r="S181" s="101" t="n">
        <v>1321</v>
      </c>
    </row>
    <row r="182" customFormat="false" ht="15" hidden="false" customHeight="false" outlineLevel="0" collapsed="false">
      <c r="A182" s="90" t="s">
        <v>753</v>
      </c>
      <c r="B182" s="102" t="s">
        <v>754</v>
      </c>
      <c r="C182" s="92"/>
      <c r="D182" s="93"/>
      <c r="E182" s="108" t="s">
        <v>755</v>
      </c>
      <c r="F182" s="123"/>
      <c r="G182" s="122"/>
      <c r="H182" s="122"/>
      <c r="I182" s="122"/>
      <c r="J182" s="122"/>
      <c r="K182" s="122"/>
      <c r="L182" s="122"/>
      <c r="M182" s="96" t="s">
        <v>644</v>
      </c>
      <c r="N182" s="97" t="n">
        <v>5</v>
      </c>
      <c r="O182" s="96"/>
      <c r="P182" s="98"/>
      <c r="Q182" s="99"/>
      <c r="R182" s="100" t="n">
        <v>0</v>
      </c>
      <c r="S182" s="101" t="n">
        <v>1317</v>
      </c>
    </row>
    <row r="183" customFormat="false" ht="15" hidden="false" customHeight="false" outlineLevel="0" collapsed="false">
      <c r="A183" s="90" t="s">
        <v>756</v>
      </c>
      <c r="B183" s="102" t="s">
        <v>757</v>
      </c>
      <c r="C183" s="92"/>
      <c r="D183" s="93"/>
      <c r="E183" s="108" t="s">
        <v>758</v>
      </c>
      <c r="F183" s="122" t="s">
        <v>759</v>
      </c>
      <c r="G183" s="122"/>
      <c r="H183" s="122"/>
      <c r="I183" s="122"/>
      <c r="J183" s="122"/>
      <c r="K183" s="122"/>
      <c r="L183" s="122"/>
      <c r="M183" s="96" t="s">
        <v>644</v>
      </c>
      <c r="N183" s="97" t="n">
        <v>5</v>
      </c>
      <c r="O183" s="96"/>
      <c r="P183" s="98"/>
      <c r="Q183" s="99"/>
      <c r="R183" s="100" t="n">
        <v>0</v>
      </c>
      <c r="S183" s="101" t="n">
        <v>19597</v>
      </c>
    </row>
    <row r="184" customFormat="false" ht="15" hidden="false" customHeight="false" outlineLevel="0" collapsed="false">
      <c r="A184" s="90" t="s">
        <v>760</v>
      </c>
      <c r="B184" s="102" t="s">
        <v>761</v>
      </c>
      <c r="C184" s="92" t="n">
        <v>15</v>
      </c>
      <c r="D184" s="93" t="n">
        <v>2</v>
      </c>
      <c r="E184" s="108" t="s">
        <v>762</v>
      </c>
      <c r="F184" s="122" t="s">
        <v>763</v>
      </c>
      <c r="G184" s="123"/>
      <c r="H184" s="123"/>
      <c r="I184" s="123"/>
      <c r="J184" s="123"/>
      <c r="K184" s="122"/>
      <c r="L184" s="122"/>
      <c r="M184" s="96" t="s">
        <v>644</v>
      </c>
      <c r="N184" s="97" t="n">
        <v>5</v>
      </c>
      <c r="O184" s="96"/>
      <c r="P184" s="98" t="s">
        <v>39</v>
      </c>
      <c r="Q184" s="99"/>
      <c r="R184" s="100" t="n">
        <v>0</v>
      </c>
      <c r="S184" s="101" t="n">
        <v>1232</v>
      </c>
    </row>
    <row r="185" customFormat="false" ht="15" hidden="false" customHeight="false" outlineLevel="0" collapsed="false">
      <c r="A185" s="90" t="s">
        <v>764</v>
      </c>
      <c r="B185" s="102" t="s">
        <v>765</v>
      </c>
      <c r="C185" s="92" t="n">
        <v>18</v>
      </c>
      <c r="D185" s="93" t="n">
        <v>3</v>
      </c>
      <c r="E185" s="108" t="s">
        <v>766</v>
      </c>
      <c r="F185" s="122" t="s">
        <v>767</v>
      </c>
      <c r="G185" s="122" t="s">
        <v>768</v>
      </c>
      <c r="H185" s="123"/>
      <c r="I185" s="123"/>
      <c r="J185" s="123"/>
      <c r="K185" s="122"/>
      <c r="L185" s="122"/>
      <c r="M185" s="96" t="s">
        <v>644</v>
      </c>
      <c r="N185" s="97" t="n">
        <v>5</v>
      </c>
      <c r="O185" s="96"/>
      <c r="P185" s="98" t="s">
        <v>39</v>
      </c>
      <c r="Q185" s="99"/>
      <c r="R185" s="100" t="n">
        <v>0</v>
      </c>
      <c r="S185" s="101" t="n">
        <v>1233</v>
      </c>
    </row>
    <row r="186" customFormat="false" ht="15" hidden="false" customHeight="false" outlineLevel="0" collapsed="false">
      <c r="A186" s="90" t="s">
        <v>769</v>
      </c>
      <c r="B186" s="102" t="s">
        <v>770</v>
      </c>
      <c r="C186" s="92"/>
      <c r="D186" s="93"/>
      <c r="E186" s="108" t="s">
        <v>771</v>
      </c>
      <c r="F186" s="122"/>
      <c r="G186" s="122"/>
      <c r="H186" s="122"/>
      <c r="I186" s="122"/>
      <c r="J186" s="122"/>
      <c r="K186" s="122"/>
      <c r="L186" s="122"/>
      <c r="M186" s="96" t="s">
        <v>644</v>
      </c>
      <c r="N186" s="97" t="n">
        <v>5</v>
      </c>
      <c r="O186" s="96"/>
      <c r="P186" s="98"/>
      <c r="Q186" s="99"/>
      <c r="R186" s="100" t="n">
        <v>0</v>
      </c>
      <c r="S186" s="101" t="n">
        <v>1231</v>
      </c>
    </row>
    <row r="187" customFormat="false" ht="15" hidden="false" customHeight="false" outlineLevel="0" collapsed="false">
      <c r="A187" s="90" t="s">
        <v>772</v>
      </c>
      <c r="B187" s="102" t="s">
        <v>773</v>
      </c>
      <c r="C187" s="92"/>
      <c r="D187" s="93"/>
      <c r="E187" s="108" t="s">
        <v>774</v>
      </c>
      <c r="F187" s="122" t="s">
        <v>775</v>
      </c>
      <c r="G187" s="122"/>
      <c r="H187" s="122"/>
      <c r="I187" s="122"/>
      <c r="J187" s="122"/>
      <c r="K187" s="122"/>
      <c r="L187" s="122"/>
      <c r="M187" s="96" t="s">
        <v>644</v>
      </c>
      <c r="N187" s="97" t="n">
        <v>5</v>
      </c>
      <c r="O187" s="96"/>
      <c r="P187" s="98"/>
      <c r="Q187" s="99"/>
      <c r="R187" s="100" t="n">
        <v>0</v>
      </c>
      <c r="S187" s="101" t="n">
        <v>19610</v>
      </c>
    </row>
    <row r="188" customFormat="false" ht="15" hidden="false" customHeight="false" outlineLevel="0" collapsed="false">
      <c r="A188" s="90" t="s">
        <v>776</v>
      </c>
      <c r="B188" s="102" t="s">
        <v>777</v>
      </c>
      <c r="C188" s="92"/>
      <c r="D188" s="93"/>
      <c r="E188" s="108" t="s">
        <v>778</v>
      </c>
      <c r="F188" s="127" t="s">
        <v>779</v>
      </c>
      <c r="G188" s="123"/>
      <c r="H188" s="122"/>
      <c r="I188" s="122"/>
      <c r="J188" s="122"/>
      <c r="K188" s="122"/>
      <c r="L188" s="122"/>
      <c r="M188" s="96" t="s">
        <v>644</v>
      </c>
      <c r="N188" s="97" t="n">
        <v>5</v>
      </c>
      <c r="O188" s="96"/>
      <c r="P188" s="98"/>
      <c r="Q188" s="99"/>
      <c r="R188" s="100" t="n">
        <v>0</v>
      </c>
      <c r="S188" s="101" t="n">
        <v>1277</v>
      </c>
    </row>
    <row r="189" customFormat="false" ht="15" hidden="false" customHeight="false" outlineLevel="0" collapsed="false">
      <c r="A189" s="90" t="s">
        <v>780</v>
      </c>
      <c r="B189" s="102" t="s">
        <v>781</v>
      </c>
      <c r="C189" s="92"/>
      <c r="D189" s="93"/>
      <c r="E189" s="108" t="s">
        <v>782</v>
      </c>
      <c r="F189" s="123"/>
      <c r="G189" s="123"/>
      <c r="H189" s="124"/>
      <c r="I189" s="122"/>
      <c r="J189" s="122"/>
      <c r="K189" s="122"/>
      <c r="L189" s="122"/>
      <c r="M189" s="96" t="s">
        <v>644</v>
      </c>
      <c r="N189" s="97" t="n">
        <v>5</v>
      </c>
      <c r="O189" s="96"/>
      <c r="P189" s="98"/>
      <c r="Q189" s="99"/>
      <c r="R189" s="100" t="n">
        <v>0</v>
      </c>
      <c r="S189" s="101" t="n">
        <v>1278</v>
      </c>
    </row>
    <row r="190" customFormat="false" ht="15" hidden="false" customHeight="false" outlineLevel="0" collapsed="false">
      <c r="A190" s="90" t="s">
        <v>783</v>
      </c>
      <c r="B190" s="102" t="s">
        <v>784</v>
      </c>
      <c r="C190" s="92"/>
      <c r="D190" s="93"/>
      <c r="E190" s="108" t="s">
        <v>785</v>
      </c>
      <c r="F190" s="122"/>
      <c r="G190" s="122"/>
      <c r="H190" s="122"/>
      <c r="I190" s="122"/>
      <c r="J190" s="122"/>
      <c r="K190" s="122"/>
      <c r="L190" s="122"/>
      <c r="M190" s="96" t="s">
        <v>644</v>
      </c>
      <c r="N190" s="97" t="n">
        <v>5</v>
      </c>
      <c r="O190" s="96"/>
      <c r="P190" s="98"/>
      <c r="Q190" s="99"/>
      <c r="R190" s="100" t="n">
        <v>0</v>
      </c>
      <c r="S190" s="101" t="n">
        <v>1276</v>
      </c>
    </row>
    <row r="191" customFormat="false" ht="15" hidden="false" customHeight="false" outlineLevel="0" collapsed="false">
      <c r="A191" s="90" t="s">
        <v>786</v>
      </c>
      <c r="B191" s="102" t="s">
        <v>787</v>
      </c>
      <c r="C191" s="92"/>
      <c r="D191" s="93"/>
      <c r="E191" s="108" t="s">
        <v>788</v>
      </c>
      <c r="F191" s="122" t="s">
        <v>789</v>
      </c>
      <c r="G191" s="122" t="s">
        <v>790</v>
      </c>
      <c r="H191" s="122" t="s">
        <v>791</v>
      </c>
      <c r="I191" s="122" t="s">
        <v>792</v>
      </c>
      <c r="J191" s="123"/>
      <c r="K191" s="122"/>
      <c r="L191" s="122"/>
      <c r="M191" s="96" t="s">
        <v>644</v>
      </c>
      <c r="N191" s="97" t="n">
        <v>5</v>
      </c>
      <c r="O191" s="96"/>
      <c r="P191" s="98"/>
      <c r="Q191" s="99"/>
      <c r="R191" s="100" t="n">
        <v>0</v>
      </c>
      <c r="S191" s="101" t="n">
        <v>1280</v>
      </c>
    </row>
    <row r="192" customFormat="false" ht="15" hidden="false" customHeight="false" outlineLevel="0" collapsed="false">
      <c r="A192" s="90" t="s">
        <v>793</v>
      </c>
      <c r="B192" s="102" t="s">
        <v>794</v>
      </c>
      <c r="C192" s="92"/>
      <c r="D192" s="93"/>
      <c r="E192" s="108" t="s">
        <v>795</v>
      </c>
      <c r="F192" s="123"/>
      <c r="G192" s="123"/>
      <c r="H192" s="123"/>
      <c r="I192" s="123"/>
      <c r="J192" s="123"/>
      <c r="K192" s="123"/>
      <c r="L192" s="123"/>
      <c r="M192" s="132" t="s">
        <v>644</v>
      </c>
      <c r="N192" s="133" t="n">
        <v>5</v>
      </c>
      <c r="O192" s="134"/>
      <c r="P192" s="135"/>
      <c r="Q192" s="136"/>
      <c r="R192" s="100" t="n">
        <v>0</v>
      </c>
      <c r="S192" s="101" t="n">
        <v>1279</v>
      </c>
    </row>
    <row r="193" customFormat="false" ht="15" hidden="false" customHeight="false" outlineLevel="0" collapsed="false">
      <c r="A193" s="90" t="s">
        <v>796</v>
      </c>
      <c r="B193" s="102" t="s">
        <v>797</v>
      </c>
      <c r="C193" s="92"/>
      <c r="D193" s="93"/>
      <c r="E193" s="108" t="s">
        <v>798</v>
      </c>
      <c r="F193" s="122" t="s">
        <v>799</v>
      </c>
      <c r="G193" s="122"/>
      <c r="H193" s="122"/>
      <c r="I193" s="122"/>
      <c r="J193" s="122"/>
      <c r="K193" s="122"/>
      <c r="L193" s="122"/>
      <c r="M193" s="96" t="s">
        <v>644</v>
      </c>
      <c r="N193" s="97" t="n">
        <v>5</v>
      </c>
      <c r="O193" s="96"/>
      <c r="P193" s="98"/>
      <c r="Q193" s="99"/>
      <c r="R193" s="100" t="n">
        <v>0</v>
      </c>
      <c r="S193" s="101" t="n">
        <v>19616</v>
      </c>
    </row>
    <row r="194" customFormat="false" ht="15" hidden="false" customHeight="false" outlineLevel="0" collapsed="false">
      <c r="A194" s="90" t="s">
        <v>800</v>
      </c>
      <c r="B194" s="102" t="s">
        <v>801</v>
      </c>
      <c r="C194" s="92" t="n">
        <v>15</v>
      </c>
      <c r="D194" s="93" t="n">
        <v>3</v>
      </c>
      <c r="E194" s="108" t="s">
        <v>802</v>
      </c>
      <c r="F194" s="122" t="s">
        <v>803</v>
      </c>
      <c r="G194" s="122" t="s">
        <v>804</v>
      </c>
      <c r="H194" s="122" t="s">
        <v>805</v>
      </c>
      <c r="I194" s="123"/>
      <c r="J194" s="123"/>
      <c r="K194" s="122"/>
      <c r="L194" s="122"/>
      <c r="M194" s="96" t="s">
        <v>644</v>
      </c>
      <c r="N194" s="97" t="n">
        <v>5</v>
      </c>
      <c r="O194" s="96"/>
      <c r="P194" s="98" t="s">
        <v>39</v>
      </c>
      <c r="Q194" s="99"/>
      <c r="R194" s="100" t="n">
        <v>0</v>
      </c>
      <c r="S194" s="101" t="n">
        <v>10211</v>
      </c>
    </row>
    <row r="195" customFormat="false" ht="15" hidden="false" customHeight="false" outlineLevel="0" collapsed="false">
      <c r="A195" s="90" t="s">
        <v>806</v>
      </c>
      <c r="B195" s="102" t="s">
        <v>807</v>
      </c>
      <c r="C195" s="92"/>
      <c r="D195" s="93"/>
      <c r="E195" s="108" t="s">
        <v>808</v>
      </c>
      <c r="F195" s="127" t="s">
        <v>809</v>
      </c>
      <c r="G195" s="122" t="s">
        <v>810</v>
      </c>
      <c r="H195" s="122" t="s">
        <v>811</v>
      </c>
      <c r="I195" s="123"/>
      <c r="J195" s="122"/>
      <c r="K195" s="122"/>
      <c r="L195" s="122"/>
      <c r="M195" s="96" t="s">
        <v>644</v>
      </c>
      <c r="N195" s="97" t="n">
        <v>5</v>
      </c>
      <c r="O195" s="96"/>
      <c r="P195" s="98"/>
      <c r="Q195" s="99"/>
      <c r="R195" s="100" t="n">
        <v>0</v>
      </c>
      <c r="S195" s="101" t="n">
        <v>19620</v>
      </c>
    </row>
    <row r="196" customFormat="false" ht="15" hidden="false" customHeight="false" outlineLevel="0" collapsed="false">
      <c r="A196" s="90" t="s">
        <v>812</v>
      </c>
      <c r="B196" s="102" t="s">
        <v>813</v>
      </c>
      <c r="C196" s="92" t="n">
        <v>14</v>
      </c>
      <c r="D196" s="93" t="n">
        <v>2</v>
      </c>
      <c r="E196" s="108" t="s">
        <v>802</v>
      </c>
      <c r="F196" s="122" t="s">
        <v>814</v>
      </c>
      <c r="G196" s="122" t="s">
        <v>815</v>
      </c>
      <c r="H196" s="122" t="s">
        <v>816</v>
      </c>
      <c r="I196" s="122" t="s">
        <v>817</v>
      </c>
      <c r="J196" s="123"/>
      <c r="K196" s="123"/>
      <c r="L196" s="123"/>
      <c r="M196" s="96" t="s">
        <v>644</v>
      </c>
      <c r="N196" s="97" t="n">
        <v>5</v>
      </c>
      <c r="O196" s="96"/>
      <c r="P196" s="98" t="s">
        <v>39</v>
      </c>
      <c r="Q196" s="99"/>
      <c r="R196" s="100" t="n">
        <v>0</v>
      </c>
      <c r="S196" s="101" t="n">
        <v>25779</v>
      </c>
    </row>
    <row r="197" customFormat="false" ht="15" hidden="false" customHeight="false" outlineLevel="0" collapsed="false">
      <c r="A197" s="90" t="s">
        <v>818</v>
      </c>
      <c r="B197" s="102" t="s">
        <v>819</v>
      </c>
      <c r="C197" s="92"/>
      <c r="D197" s="93"/>
      <c r="E197" s="108" t="s">
        <v>820</v>
      </c>
      <c r="F197" s="122"/>
      <c r="G197" s="122"/>
      <c r="H197" s="122"/>
      <c r="I197" s="122"/>
      <c r="J197" s="122"/>
      <c r="K197" s="122"/>
      <c r="L197" s="122"/>
      <c r="M197" s="96" t="s">
        <v>644</v>
      </c>
      <c r="N197" s="97" t="n">
        <v>5</v>
      </c>
      <c r="O197" s="96"/>
      <c r="P197" s="98"/>
      <c r="Q197" s="99"/>
      <c r="R197" s="100" t="n">
        <v>0</v>
      </c>
      <c r="S197" s="101" t="n">
        <v>1234</v>
      </c>
    </row>
    <row r="198" customFormat="false" ht="15" hidden="false" customHeight="false" outlineLevel="0" collapsed="false">
      <c r="A198" s="90" t="s">
        <v>821</v>
      </c>
      <c r="B198" s="102" t="s">
        <v>822</v>
      </c>
      <c r="C198" s="92"/>
      <c r="D198" s="93"/>
      <c r="E198" s="108" t="s">
        <v>823</v>
      </c>
      <c r="F198" s="122" t="s">
        <v>824</v>
      </c>
      <c r="G198" s="122"/>
      <c r="H198" s="122"/>
      <c r="I198" s="122"/>
      <c r="J198" s="122"/>
      <c r="K198" s="122"/>
      <c r="L198" s="122"/>
      <c r="M198" s="96" t="s">
        <v>644</v>
      </c>
      <c r="N198" s="97" t="n">
        <v>5</v>
      </c>
      <c r="O198" s="96"/>
      <c r="P198" s="98"/>
      <c r="Q198" s="99"/>
      <c r="R198" s="100" t="n">
        <v>0</v>
      </c>
      <c r="S198" s="101" t="n">
        <v>19654</v>
      </c>
    </row>
    <row r="199" customFormat="false" ht="15" hidden="false" customHeight="false" outlineLevel="0" collapsed="false">
      <c r="A199" s="90" t="s">
        <v>825</v>
      </c>
      <c r="B199" s="102" t="s">
        <v>826</v>
      </c>
      <c r="C199" s="92"/>
      <c r="D199" s="93"/>
      <c r="E199" s="108" t="s">
        <v>827</v>
      </c>
      <c r="F199" s="127" t="s">
        <v>828</v>
      </c>
      <c r="G199" s="127" t="s">
        <v>829</v>
      </c>
      <c r="H199" s="122" t="s">
        <v>830</v>
      </c>
      <c r="I199" s="122" t="s">
        <v>831</v>
      </c>
      <c r="J199" s="122"/>
      <c r="K199" s="122"/>
      <c r="L199" s="122"/>
      <c r="M199" s="96" t="s">
        <v>644</v>
      </c>
      <c r="N199" s="97" t="n">
        <v>5</v>
      </c>
      <c r="O199" s="96"/>
      <c r="P199" s="98"/>
      <c r="Q199" s="99"/>
      <c r="R199" s="100" t="n">
        <v>0</v>
      </c>
      <c r="S199" s="101" t="n">
        <v>19655</v>
      </c>
    </row>
    <row r="200" customFormat="false" ht="15" hidden="false" customHeight="false" outlineLevel="0" collapsed="false">
      <c r="A200" s="90" t="s">
        <v>832</v>
      </c>
      <c r="B200" s="102" t="s">
        <v>833</v>
      </c>
      <c r="C200" s="92"/>
      <c r="D200" s="93"/>
      <c r="E200" s="108" t="s">
        <v>641</v>
      </c>
      <c r="F200" s="127" t="s">
        <v>834</v>
      </c>
      <c r="G200" s="127" t="s">
        <v>835</v>
      </c>
      <c r="H200" s="127" t="s">
        <v>836</v>
      </c>
      <c r="I200" s="124"/>
      <c r="J200" s="122"/>
      <c r="K200" s="122"/>
      <c r="L200" s="122"/>
      <c r="M200" s="96" t="s">
        <v>644</v>
      </c>
      <c r="N200" s="97" t="n">
        <v>5</v>
      </c>
      <c r="O200" s="96"/>
      <c r="P200" s="98"/>
      <c r="Q200" s="99"/>
      <c r="R200" s="100" t="n">
        <v>0</v>
      </c>
      <c r="S200" s="101" t="n">
        <v>19656</v>
      </c>
    </row>
    <row r="201" customFormat="false" ht="15" hidden="false" customHeight="false" outlineLevel="0" collapsed="false">
      <c r="A201" s="90" t="s">
        <v>837</v>
      </c>
      <c r="B201" s="102" t="s">
        <v>838</v>
      </c>
      <c r="C201" s="92"/>
      <c r="D201" s="93"/>
      <c r="E201" s="108" t="s">
        <v>652</v>
      </c>
      <c r="F201" s="101"/>
      <c r="G201" s="101"/>
      <c r="H201" s="143"/>
      <c r="I201" s="143"/>
      <c r="J201" s="122"/>
      <c r="K201" s="122"/>
      <c r="L201" s="122"/>
      <c r="M201" s="96" t="s">
        <v>644</v>
      </c>
      <c r="N201" s="97" t="n">
        <v>5</v>
      </c>
      <c r="O201" s="96"/>
      <c r="P201" s="98"/>
      <c r="Q201" s="99"/>
      <c r="R201" s="100" t="n">
        <v>0</v>
      </c>
      <c r="S201" s="101" t="n">
        <v>1262</v>
      </c>
    </row>
    <row r="202" customFormat="false" ht="15" hidden="false" customHeight="false" outlineLevel="0" collapsed="false">
      <c r="A202" s="90" t="s">
        <v>839</v>
      </c>
      <c r="B202" s="102" t="s">
        <v>840</v>
      </c>
      <c r="C202" s="92"/>
      <c r="D202" s="93"/>
      <c r="E202" s="108" t="s">
        <v>841</v>
      </c>
      <c r="F202" s="127" t="s">
        <v>842</v>
      </c>
      <c r="G202" s="127" t="s">
        <v>843</v>
      </c>
      <c r="H202" s="127" t="s">
        <v>844</v>
      </c>
      <c r="I202" s="127" t="s">
        <v>845</v>
      </c>
      <c r="J202" s="122"/>
      <c r="K202" s="122"/>
      <c r="L202" s="122"/>
      <c r="M202" s="96" t="s">
        <v>644</v>
      </c>
      <c r="N202" s="97" t="n">
        <v>5</v>
      </c>
      <c r="O202" s="96"/>
      <c r="P202" s="98"/>
      <c r="Q202" s="99"/>
      <c r="R202" s="100" t="n">
        <v>0</v>
      </c>
      <c r="S202" s="101" t="n">
        <v>1264</v>
      </c>
    </row>
    <row r="203" customFormat="false" ht="15" hidden="false" customHeight="false" outlineLevel="0" collapsed="false">
      <c r="A203" s="90" t="s">
        <v>846</v>
      </c>
      <c r="B203" s="102" t="s">
        <v>847</v>
      </c>
      <c r="C203" s="92"/>
      <c r="D203" s="93"/>
      <c r="E203" s="108" t="s">
        <v>848</v>
      </c>
      <c r="F203" s="122" t="s">
        <v>849</v>
      </c>
      <c r="G203" s="122" t="s">
        <v>850</v>
      </c>
      <c r="H203" s="122" t="s">
        <v>851</v>
      </c>
      <c r="I203" s="122"/>
      <c r="J203" s="122"/>
      <c r="K203" s="122"/>
      <c r="L203" s="122"/>
      <c r="M203" s="96" t="s">
        <v>644</v>
      </c>
      <c r="N203" s="97" t="n">
        <v>5</v>
      </c>
      <c r="O203" s="96"/>
      <c r="P203" s="98"/>
      <c r="Q203" s="99"/>
      <c r="R203" s="100" t="n">
        <v>0</v>
      </c>
      <c r="S203" s="101" t="n">
        <v>1293</v>
      </c>
    </row>
    <row r="204" customFormat="false" ht="15" hidden="false" customHeight="false" outlineLevel="0" collapsed="false">
      <c r="A204" s="90" t="s">
        <v>852</v>
      </c>
      <c r="B204" s="102" t="s">
        <v>853</v>
      </c>
      <c r="C204" s="92" t="n">
        <v>12</v>
      </c>
      <c r="D204" s="93" t="n">
        <v>2</v>
      </c>
      <c r="E204" s="108" t="s">
        <v>854</v>
      </c>
      <c r="F204" s="122" t="s">
        <v>855</v>
      </c>
      <c r="G204" s="122" t="s">
        <v>856</v>
      </c>
      <c r="H204" s="123"/>
      <c r="I204" s="123"/>
      <c r="J204" s="122"/>
      <c r="K204" s="122"/>
      <c r="L204" s="122"/>
      <c r="M204" s="96" t="s">
        <v>644</v>
      </c>
      <c r="N204" s="97" t="n">
        <v>5</v>
      </c>
      <c r="O204" s="96"/>
      <c r="P204" s="98" t="s">
        <v>39</v>
      </c>
      <c r="Q204" s="99"/>
      <c r="R204" s="100" t="n">
        <v>0</v>
      </c>
      <c r="S204" s="101" t="n">
        <v>1294</v>
      </c>
    </row>
    <row r="205" customFormat="false" ht="15" hidden="false" customHeight="false" outlineLevel="0" collapsed="false">
      <c r="A205" s="90" t="s">
        <v>857</v>
      </c>
      <c r="B205" s="102" t="s">
        <v>858</v>
      </c>
      <c r="C205" s="92"/>
      <c r="D205" s="93"/>
      <c r="E205" s="108" t="s">
        <v>859</v>
      </c>
      <c r="F205" s="127" t="s">
        <v>860</v>
      </c>
      <c r="G205" s="122"/>
      <c r="H205" s="122"/>
      <c r="I205" s="122"/>
      <c r="J205" s="122"/>
      <c r="K205" s="122"/>
      <c r="L205" s="122"/>
      <c r="M205" s="96" t="s">
        <v>644</v>
      </c>
      <c r="N205" s="97" t="n">
        <v>5</v>
      </c>
      <c r="O205" s="96"/>
      <c r="P205" s="98"/>
      <c r="Q205" s="99"/>
      <c r="R205" s="100" t="n">
        <v>0</v>
      </c>
      <c r="S205" s="101" t="n">
        <v>1296</v>
      </c>
    </row>
    <row r="206" customFormat="false" ht="15" hidden="false" customHeight="false" outlineLevel="0" collapsed="false">
      <c r="A206" s="90" t="s">
        <v>861</v>
      </c>
      <c r="B206" s="102" t="s">
        <v>862</v>
      </c>
      <c r="C206" s="92" t="n">
        <v>15</v>
      </c>
      <c r="D206" s="93" t="n">
        <v>3</v>
      </c>
      <c r="E206" s="108" t="s">
        <v>863</v>
      </c>
      <c r="F206" s="130" t="s">
        <v>864</v>
      </c>
      <c r="G206" s="130"/>
      <c r="H206" s="122"/>
      <c r="I206" s="122"/>
      <c r="J206" s="122"/>
      <c r="K206" s="122"/>
      <c r="L206" s="122"/>
      <c r="M206" s="96" t="s">
        <v>644</v>
      </c>
      <c r="N206" s="97" t="n">
        <v>5</v>
      </c>
      <c r="O206" s="96"/>
      <c r="P206" s="98" t="s">
        <v>39</v>
      </c>
      <c r="Q206" s="99"/>
      <c r="R206" s="100" t="n">
        <v>0</v>
      </c>
      <c r="S206" s="101" t="n">
        <v>19666</v>
      </c>
    </row>
    <row r="207" customFormat="false" ht="15" hidden="false" customHeight="false" outlineLevel="0" collapsed="false">
      <c r="A207" s="90" t="s">
        <v>865</v>
      </c>
      <c r="B207" s="102" t="s">
        <v>866</v>
      </c>
      <c r="C207" s="92" t="n">
        <v>14</v>
      </c>
      <c r="D207" s="93" t="n">
        <v>3</v>
      </c>
      <c r="E207" s="126" t="s">
        <v>867</v>
      </c>
      <c r="F207" s="127" t="s">
        <v>868</v>
      </c>
      <c r="G207" s="127"/>
      <c r="H207" s="122"/>
      <c r="I207" s="123"/>
      <c r="J207" s="101"/>
      <c r="K207" s="122"/>
      <c r="L207" s="122"/>
      <c r="M207" s="96" t="s">
        <v>644</v>
      </c>
      <c r="N207" s="97" t="n">
        <v>5</v>
      </c>
      <c r="O207" s="96"/>
      <c r="P207" s="98" t="s">
        <v>39</v>
      </c>
      <c r="Q207" s="99"/>
      <c r="R207" s="100" t="n">
        <v>0</v>
      </c>
      <c r="S207" s="101" t="n">
        <v>19665</v>
      </c>
    </row>
    <row r="208" customFormat="false" ht="15" hidden="false" customHeight="false" outlineLevel="0" collapsed="false">
      <c r="A208" s="90" t="s">
        <v>869</v>
      </c>
      <c r="B208" s="102" t="s">
        <v>870</v>
      </c>
      <c r="C208" s="92"/>
      <c r="D208" s="93"/>
      <c r="E208" s="108" t="s">
        <v>871</v>
      </c>
      <c r="F208" s="123"/>
      <c r="G208" s="122"/>
      <c r="H208" s="122"/>
      <c r="I208" s="122"/>
      <c r="J208" s="122"/>
      <c r="K208" s="122"/>
      <c r="L208" s="122"/>
      <c r="M208" s="96" t="s">
        <v>644</v>
      </c>
      <c r="N208" s="97" t="n">
        <v>5</v>
      </c>
      <c r="O208" s="96"/>
      <c r="P208" s="98"/>
      <c r="Q208" s="99"/>
      <c r="R208" s="100" t="n">
        <v>0</v>
      </c>
      <c r="S208" s="101" t="n">
        <v>1297</v>
      </c>
    </row>
    <row r="209" customFormat="false" ht="15" hidden="false" customHeight="false" outlineLevel="0" collapsed="false">
      <c r="A209" s="90" t="s">
        <v>872</v>
      </c>
      <c r="B209" s="102" t="s">
        <v>873</v>
      </c>
      <c r="C209" s="92"/>
      <c r="D209" s="93"/>
      <c r="E209" s="108" t="s">
        <v>848</v>
      </c>
      <c r="F209" s="122"/>
      <c r="G209" s="122"/>
      <c r="H209" s="122"/>
      <c r="I209" s="122"/>
      <c r="J209" s="122"/>
      <c r="K209" s="122"/>
      <c r="L209" s="122"/>
      <c r="M209" s="96" t="s">
        <v>644</v>
      </c>
      <c r="N209" s="97" t="n">
        <v>5</v>
      </c>
      <c r="O209" s="96"/>
      <c r="P209" s="98"/>
      <c r="Q209" s="99"/>
      <c r="R209" s="100" t="n">
        <v>0</v>
      </c>
      <c r="S209" s="101" t="n">
        <v>19668</v>
      </c>
    </row>
    <row r="210" customFormat="false" ht="15" hidden="false" customHeight="false" outlineLevel="0" collapsed="false">
      <c r="A210" s="90" t="s">
        <v>874</v>
      </c>
      <c r="B210" s="102" t="s">
        <v>875</v>
      </c>
      <c r="C210" s="92" t="n">
        <v>20</v>
      </c>
      <c r="D210" s="93" t="n">
        <v>3</v>
      </c>
      <c r="E210" s="108" t="s">
        <v>854</v>
      </c>
      <c r="F210" s="123"/>
      <c r="G210" s="122"/>
      <c r="H210" s="122"/>
      <c r="I210" s="122"/>
      <c r="J210" s="122"/>
      <c r="K210" s="122"/>
      <c r="L210" s="122"/>
      <c r="M210" s="96" t="s">
        <v>644</v>
      </c>
      <c r="N210" s="97" t="n">
        <v>5</v>
      </c>
      <c r="O210" s="96"/>
      <c r="P210" s="98" t="s">
        <v>39</v>
      </c>
      <c r="Q210" s="99"/>
      <c r="R210" s="100" t="n">
        <v>0</v>
      </c>
      <c r="S210" s="101" t="n">
        <v>10213</v>
      </c>
    </row>
    <row r="211" customFormat="false" ht="15" hidden="false" customHeight="false" outlineLevel="0" collapsed="false">
      <c r="A211" s="90" t="s">
        <v>876</v>
      </c>
      <c r="B211" s="102" t="s">
        <v>877</v>
      </c>
      <c r="C211" s="92" t="n">
        <v>14</v>
      </c>
      <c r="D211" s="93" t="n">
        <v>2</v>
      </c>
      <c r="E211" s="108" t="s">
        <v>878</v>
      </c>
      <c r="F211" s="127" t="s">
        <v>879</v>
      </c>
      <c r="G211" s="101"/>
      <c r="H211" s="122"/>
      <c r="I211" s="122"/>
      <c r="J211" s="137"/>
      <c r="K211" s="122"/>
      <c r="L211" s="122"/>
      <c r="M211" s="96" t="s">
        <v>644</v>
      </c>
      <c r="N211" s="97" t="n">
        <v>5</v>
      </c>
      <c r="O211" s="96"/>
      <c r="P211" s="98" t="s">
        <v>39</v>
      </c>
      <c r="Q211" s="99"/>
      <c r="R211" s="100" t="n">
        <v>0</v>
      </c>
      <c r="S211" s="101" t="n">
        <v>1298</v>
      </c>
    </row>
    <row r="212" customFormat="false" ht="15" hidden="false" customHeight="false" outlineLevel="0" collapsed="false">
      <c r="A212" s="90" t="s">
        <v>880</v>
      </c>
      <c r="B212" s="102" t="s">
        <v>881</v>
      </c>
      <c r="C212" s="92"/>
      <c r="D212" s="93"/>
      <c r="E212" s="108" t="s">
        <v>882</v>
      </c>
      <c r="F212" s="122"/>
      <c r="G212" s="122"/>
      <c r="H212" s="122"/>
      <c r="I212" s="122"/>
      <c r="J212" s="122"/>
      <c r="K212" s="122"/>
      <c r="L212" s="122"/>
      <c r="M212" s="96" t="s">
        <v>644</v>
      </c>
      <c r="N212" s="97" t="n">
        <v>5</v>
      </c>
      <c r="O212" s="96"/>
      <c r="P212" s="98"/>
      <c r="Q212" s="99"/>
      <c r="R212" s="100" t="n">
        <v>0</v>
      </c>
      <c r="S212" s="101" t="n">
        <v>19669</v>
      </c>
    </row>
    <row r="213" customFormat="false" ht="15" hidden="false" customHeight="false" outlineLevel="0" collapsed="false">
      <c r="A213" s="90" t="s">
        <v>883</v>
      </c>
      <c r="B213" s="102" t="s">
        <v>884</v>
      </c>
      <c r="C213" s="92" t="n">
        <v>14</v>
      </c>
      <c r="D213" s="93" t="n">
        <v>3</v>
      </c>
      <c r="E213" s="108" t="s">
        <v>652</v>
      </c>
      <c r="F213" s="123"/>
      <c r="G213" s="122"/>
      <c r="H213" s="122"/>
      <c r="I213" s="122"/>
      <c r="J213" s="122"/>
      <c r="K213" s="122"/>
      <c r="L213" s="122"/>
      <c r="M213" s="96" t="s">
        <v>644</v>
      </c>
      <c r="N213" s="97" t="n">
        <v>5</v>
      </c>
      <c r="O213" s="96"/>
      <c r="P213" s="98" t="s">
        <v>39</v>
      </c>
      <c r="Q213" s="99"/>
      <c r="R213" s="100" t="n">
        <v>0</v>
      </c>
      <c r="S213" s="101" t="n">
        <v>19670</v>
      </c>
    </row>
    <row r="214" customFormat="false" ht="15" hidden="false" customHeight="false" outlineLevel="0" collapsed="false">
      <c r="A214" s="90" t="s">
        <v>885</v>
      </c>
      <c r="B214" s="102" t="s">
        <v>886</v>
      </c>
      <c r="C214" s="92"/>
      <c r="D214" s="93"/>
      <c r="E214" s="108" t="s">
        <v>848</v>
      </c>
      <c r="F214" s="122"/>
      <c r="G214" s="122"/>
      <c r="H214" s="122"/>
      <c r="I214" s="122"/>
      <c r="J214" s="122"/>
      <c r="K214" s="122"/>
      <c r="L214" s="122"/>
      <c r="M214" s="96" t="s">
        <v>644</v>
      </c>
      <c r="N214" s="97" t="n">
        <v>5</v>
      </c>
      <c r="O214" s="96"/>
      <c r="P214" s="98"/>
      <c r="Q214" s="99"/>
      <c r="R214" s="100" t="n">
        <v>0</v>
      </c>
      <c r="S214" s="101" t="n">
        <v>1292</v>
      </c>
    </row>
    <row r="215" customFormat="false" ht="15" hidden="false" customHeight="false" outlineLevel="0" collapsed="false">
      <c r="A215" s="90" t="s">
        <v>887</v>
      </c>
      <c r="B215" s="102" t="s">
        <v>888</v>
      </c>
      <c r="C215" s="92"/>
      <c r="D215" s="93"/>
      <c r="E215" s="108" t="s">
        <v>701</v>
      </c>
      <c r="F215" s="122"/>
      <c r="G215" s="122"/>
      <c r="H215" s="122"/>
      <c r="I215" s="122"/>
      <c r="J215" s="122"/>
      <c r="K215" s="122"/>
      <c r="L215" s="122"/>
      <c r="M215" s="96" t="s">
        <v>644</v>
      </c>
      <c r="N215" s="97" t="n">
        <v>5</v>
      </c>
      <c r="O215" s="96"/>
      <c r="P215" s="98"/>
      <c r="Q215" s="99"/>
      <c r="R215" s="100" t="n">
        <v>0</v>
      </c>
      <c r="S215" s="101" t="n">
        <v>1300</v>
      </c>
    </row>
    <row r="216" customFormat="false" ht="15" hidden="false" customHeight="false" outlineLevel="0" collapsed="false">
      <c r="A216" s="90" t="s">
        <v>889</v>
      </c>
      <c r="B216" s="102" t="s">
        <v>890</v>
      </c>
      <c r="C216" s="92" t="n">
        <v>11</v>
      </c>
      <c r="D216" s="93" t="n">
        <v>2</v>
      </c>
      <c r="E216" s="108" t="s">
        <v>891</v>
      </c>
      <c r="F216" s="122" t="s">
        <v>892</v>
      </c>
      <c r="G216" s="130" t="s">
        <v>893</v>
      </c>
      <c r="H216" s="122" t="s">
        <v>894</v>
      </c>
      <c r="I216" s="122" t="s">
        <v>895</v>
      </c>
      <c r="J216" s="123"/>
      <c r="K216" s="122"/>
      <c r="L216" s="122"/>
      <c r="M216" s="96" t="s">
        <v>644</v>
      </c>
      <c r="N216" s="97" t="n">
        <v>5</v>
      </c>
      <c r="O216" s="96"/>
      <c r="P216" s="98" t="s">
        <v>39</v>
      </c>
      <c r="Q216" s="99"/>
      <c r="R216" s="100" t="n">
        <v>0</v>
      </c>
      <c r="S216" s="101" t="n">
        <v>1301</v>
      </c>
    </row>
    <row r="217" customFormat="false" ht="15" hidden="false" customHeight="false" outlineLevel="0" collapsed="false">
      <c r="A217" s="90" t="s">
        <v>896</v>
      </c>
      <c r="B217" s="102" t="s">
        <v>897</v>
      </c>
      <c r="C217" s="92" t="n">
        <v>10</v>
      </c>
      <c r="D217" s="93" t="n">
        <v>1</v>
      </c>
      <c r="E217" s="126" t="s">
        <v>848</v>
      </c>
      <c r="F217" s="122" t="s">
        <v>898</v>
      </c>
      <c r="G217" s="122" t="s">
        <v>899</v>
      </c>
      <c r="H217" s="122" t="s">
        <v>900</v>
      </c>
      <c r="I217" s="122" t="s">
        <v>901</v>
      </c>
      <c r="J217" s="122" t="s">
        <v>902</v>
      </c>
      <c r="K217" s="122" t="s">
        <v>903</v>
      </c>
      <c r="L217" s="123"/>
      <c r="M217" s="96" t="s">
        <v>644</v>
      </c>
      <c r="N217" s="97" t="n">
        <v>5</v>
      </c>
      <c r="O217" s="96"/>
      <c r="P217" s="98" t="s">
        <v>39</v>
      </c>
      <c r="Q217" s="99"/>
      <c r="R217" s="100" t="n">
        <v>0</v>
      </c>
      <c r="S217" s="101" t="n">
        <v>1310</v>
      </c>
    </row>
    <row r="218" customFormat="false" ht="15" hidden="false" customHeight="false" outlineLevel="0" collapsed="false">
      <c r="A218" s="90" t="s">
        <v>904</v>
      </c>
      <c r="B218" s="102" t="s">
        <v>905</v>
      </c>
      <c r="C218" s="92"/>
      <c r="D218" s="93"/>
      <c r="E218" s="108" t="s">
        <v>906</v>
      </c>
      <c r="F218" s="122" t="s">
        <v>907</v>
      </c>
      <c r="G218" s="122" t="s">
        <v>908</v>
      </c>
      <c r="H218" s="127" t="s">
        <v>909</v>
      </c>
      <c r="I218" s="122"/>
      <c r="J218" s="122"/>
      <c r="K218" s="122"/>
      <c r="L218" s="122"/>
      <c r="M218" s="96" t="s">
        <v>644</v>
      </c>
      <c r="N218" s="97" t="n">
        <v>5</v>
      </c>
      <c r="O218" s="96"/>
      <c r="P218" s="98"/>
      <c r="Q218" s="99"/>
      <c r="R218" s="100" t="n">
        <v>0</v>
      </c>
      <c r="S218" s="101" t="n">
        <v>10238</v>
      </c>
    </row>
    <row r="219" customFormat="false" ht="15" hidden="false" customHeight="false" outlineLevel="0" collapsed="false">
      <c r="A219" s="90" t="s">
        <v>910</v>
      </c>
      <c r="B219" s="102" t="s">
        <v>911</v>
      </c>
      <c r="C219" s="92" t="n">
        <v>14</v>
      </c>
      <c r="D219" s="93" t="n">
        <v>3</v>
      </c>
      <c r="E219" s="108" t="s">
        <v>912</v>
      </c>
      <c r="F219" s="122" t="s">
        <v>913</v>
      </c>
      <c r="G219" s="143"/>
      <c r="H219" s="122"/>
      <c r="I219" s="122"/>
      <c r="J219" s="122"/>
      <c r="K219" s="122"/>
      <c r="L219" s="122"/>
      <c r="M219" s="96" t="s">
        <v>644</v>
      </c>
      <c r="N219" s="97" t="n">
        <v>5</v>
      </c>
      <c r="O219" s="96"/>
      <c r="P219" s="98" t="s">
        <v>39</v>
      </c>
      <c r="Q219" s="99"/>
      <c r="R219" s="100" t="n">
        <v>0</v>
      </c>
      <c r="S219" s="101" t="n">
        <v>10215</v>
      </c>
    </row>
    <row r="220" customFormat="false" ht="15" hidden="false" customHeight="false" outlineLevel="0" collapsed="false">
      <c r="A220" s="90" t="s">
        <v>914</v>
      </c>
      <c r="B220" s="102" t="s">
        <v>915</v>
      </c>
      <c r="C220" s="92"/>
      <c r="D220" s="93"/>
      <c r="E220" s="108" t="s">
        <v>848</v>
      </c>
      <c r="F220" s="143"/>
      <c r="G220" s="143"/>
      <c r="H220" s="122"/>
      <c r="I220" s="122"/>
      <c r="J220" s="122"/>
      <c r="K220" s="122"/>
      <c r="L220" s="122"/>
      <c r="M220" s="96" t="s">
        <v>644</v>
      </c>
      <c r="N220" s="97" t="n">
        <v>5</v>
      </c>
      <c r="O220" s="96"/>
      <c r="P220" s="98"/>
      <c r="Q220" s="99"/>
      <c r="R220" s="100" t="n">
        <v>0</v>
      </c>
      <c r="S220" s="101" t="n">
        <v>1309</v>
      </c>
    </row>
    <row r="221" customFormat="false" ht="15" hidden="false" customHeight="false" outlineLevel="0" collapsed="false">
      <c r="A221" s="90" t="s">
        <v>916</v>
      </c>
      <c r="B221" s="102" t="s">
        <v>917</v>
      </c>
      <c r="C221" s="92" t="n">
        <v>16</v>
      </c>
      <c r="D221" s="93" t="n">
        <v>3</v>
      </c>
      <c r="E221" s="126" t="s">
        <v>848</v>
      </c>
      <c r="F221" s="122" t="s">
        <v>918</v>
      </c>
      <c r="G221" s="122"/>
      <c r="H221" s="122"/>
      <c r="I221" s="122"/>
      <c r="J221" s="122"/>
      <c r="K221" s="122"/>
      <c r="L221" s="122"/>
      <c r="M221" s="96" t="s">
        <v>644</v>
      </c>
      <c r="N221" s="97" t="n">
        <v>5</v>
      </c>
      <c r="O221" s="96"/>
      <c r="P221" s="98" t="s">
        <v>39</v>
      </c>
      <c r="Q221" s="99"/>
      <c r="R221" s="100" t="n">
        <v>0</v>
      </c>
      <c r="S221" s="101" t="n">
        <v>1312</v>
      </c>
    </row>
    <row r="222" customFormat="false" ht="15" hidden="false" customHeight="false" outlineLevel="0" collapsed="false">
      <c r="A222" s="90" t="s">
        <v>919</v>
      </c>
      <c r="B222" s="102" t="s">
        <v>920</v>
      </c>
      <c r="C222" s="92"/>
      <c r="D222" s="93"/>
      <c r="E222" s="108" t="s">
        <v>652</v>
      </c>
      <c r="F222" s="122" t="s">
        <v>921</v>
      </c>
      <c r="G222" s="122"/>
      <c r="H222" s="122"/>
      <c r="I222" s="122"/>
      <c r="J222" s="122"/>
      <c r="K222" s="122"/>
      <c r="L222" s="122"/>
      <c r="M222" s="96" t="s">
        <v>644</v>
      </c>
      <c r="N222" s="97" t="n">
        <v>5</v>
      </c>
      <c r="O222" s="96"/>
      <c r="P222" s="98"/>
      <c r="Q222" s="99"/>
      <c r="R222" s="100" t="n">
        <v>0</v>
      </c>
      <c r="S222" s="101" t="n">
        <v>19779</v>
      </c>
    </row>
    <row r="223" customFormat="false" ht="15" hidden="false" customHeight="false" outlineLevel="0" collapsed="false">
      <c r="A223" s="90" t="s">
        <v>922</v>
      </c>
      <c r="B223" s="102" t="s">
        <v>923</v>
      </c>
      <c r="C223" s="92"/>
      <c r="D223" s="93"/>
      <c r="E223" s="108" t="s">
        <v>641</v>
      </c>
      <c r="F223" s="123"/>
      <c r="G223" s="123"/>
      <c r="H223" s="122"/>
      <c r="I223" s="122"/>
      <c r="J223" s="122"/>
      <c r="K223" s="122"/>
      <c r="L223" s="122"/>
      <c r="M223" s="96" t="s">
        <v>644</v>
      </c>
      <c r="N223" s="97" t="n">
        <v>5</v>
      </c>
      <c r="O223" s="96"/>
      <c r="P223" s="98"/>
      <c r="Q223" s="99"/>
      <c r="R223" s="100" t="n">
        <v>0</v>
      </c>
      <c r="S223" s="101" t="n">
        <v>1347</v>
      </c>
    </row>
    <row r="224" customFormat="false" ht="15" hidden="false" customHeight="false" outlineLevel="0" collapsed="false">
      <c r="A224" s="90" t="s">
        <v>924</v>
      </c>
      <c r="B224" s="102" t="s">
        <v>925</v>
      </c>
      <c r="C224" s="92"/>
      <c r="D224" s="93"/>
      <c r="E224" s="108" t="s">
        <v>926</v>
      </c>
      <c r="F224" s="123"/>
      <c r="G224" s="122"/>
      <c r="H224" s="122"/>
      <c r="I224" s="122"/>
      <c r="J224" s="122"/>
      <c r="K224" s="122"/>
      <c r="L224" s="122"/>
      <c r="M224" s="96" t="s">
        <v>644</v>
      </c>
      <c r="N224" s="97" t="n">
        <v>5</v>
      </c>
      <c r="O224" s="96"/>
      <c r="P224" s="98"/>
      <c r="Q224" s="99"/>
      <c r="R224" s="100" t="n">
        <v>0</v>
      </c>
      <c r="S224" s="101" t="n">
        <v>1330</v>
      </c>
    </row>
    <row r="225" customFormat="false" ht="15" hidden="false" customHeight="false" outlineLevel="0" collapsed="false">
      <c r="A225" s="90" t="s">
        <v>927</v>
      </c>
      <c r="B225" s="102" t="s">
        <v>928</v>
      </c>
      <c r="C225" s="92" t="n">
        <v>19</v>
      </c>
      <c r="D225" s="93" t="n">
        <v>3</v>
      </c>
      <c r="E225" s="108" t="s">
        <v>929</v>
      </c>
      <c r="F225" s="122" t="s">
        <v>930</v>
      </c>
      <c r="G225" s="123"/>
      <c r="H225" s="123"/>
      <c r="I225" s="123"/>
      <c r="J225" s="123"/>
      <c r="K225" s="122"/>
      <c r="L225" s="122"/>
      <c r="M225" s="96" t="s">
        <v>644</v>
      </c>
      <c r="N225" s="97" t="n">
        <v>5</v>
      </c>
      <c r="O225" s="96"/>
      <c r="P225" s="98" t="s">
        <v>39</v>
      </c>
      <c r="Q225" s="99"/>
      <c r="R225" s="100" t="n">
        <v>0</v>
      </c>
      <c r="S225" s="101" t="n">
        <v>9821</v>
      </c>
    </row>
    <row r="226" customFormat="false" ht="15" hidden="false" customHeight="false" outlineLevel="0" collapsed="false">
      <c r="A226" s="90" t="s">
        <v>931</v>
      </c>
      <c r="B226" s="102" t="s">
        <v>932</v>
      </c>
      <c r="C226" s="92" t="n">
        <v>19</v>
      </c>
      <c r="D226" s="93" t="n">
        <v>3</v>
      </c>
      <c r="E226" s="126" t="s">
        <v>933</v>
      </c>
      <c r="F226" s="122" t="s">
        <v>934</v>
      </c>
      <c r="G226" s="123"/>
      <c r="H226" s="123"/>
      <c r="I226" s="123"/>
      <c r="J226" s="122"/>
      <c r="K226" s="122"/>
      <c r="L226" s="122"/>
      <c r="M226" s="96" t="s">
        <v>644</v>
      </c>
      <c r="N226" s="97" t="n">
        <v>5</v>
      </c>
      <c r="O226" s="96"/>
      <c r="P226" s="98" t="s">
        <v>39</v>
      </c>
      <c r="Q226" s="99"/>
      <c r="R226" s="100" t="n">
        <v>0</v>
      </c>
      <c r="S226" s="101" t="n">
        <v>1240</v>
      </c>
    </row>
    <row r="227" customFormat="false" ht="15" hidden="false" customHeight="false" outlineLevel="0" collapsed="false">
      <c r="A227" s="90" t="s">
        <v>935</v>
      </c>
      <c r="B227" s="102" t="s">
        <v>936</v>
      </c>
      <c r="C227" s="92"/>
      <c r="D227" s="93"/>
      <c r="E227" s="108" t="s">
        <v>937</v>
      </c>
      <c r="F227" s="123"/>
      <c r="G227" s="122"/>
      <c r="H227" s="122"/>
      <c r="I227" s="122"/>
      <c r="J227" s="122"/>
      <c r="K227" s="122"/>
      <c r="L227" s="122"/>
      <c r="M227" s="96" t="s">
        <v>644</v>
      </c>
      <c r="N227" s="97" t="n">
        <v>5</v>
      </c>
      <c r="O227" s="96"/>
      <c r="P227" s="98"/>
      <c r="Q227" s="99"/>
      <c r="R227" s="100" t="n">
        <v>0</v>
      </c>
      <c r="S227" s="101" t="n">
        <v>19788</v>
      </c>
    </row>
    <row r="228" customFormat="false" ht="15" hidden="false" customHeight="false" outlineLevel="0" collapsed="false">
      <c r="A228" s="90" t="s">
        <v>938</v>
      </c>
      <c r="B228" s="102" t="s">
        <v>939</v>
      </c>
      <c r="C228" s="92" t="n">
        <v>19</v>
      </c>
      <c r="D228" s="93" t="n">
        <v>3</v>
      </c>
      <c r="E228" s="108" t="s">
        <v>940</v>
      </c>
      <c r="F228" s="123"/>
      <c r="G228" s="123"/>
      <c r="H228" s="123"/>
      <c r="I228" s="122"/>
      <c r="J228" s="122"/>
      <c r="K228" s="122"/>
      <c r="L228" s="122"/>
      <c r="M228" s="96" t="s">
        <v>644</v>
      </c>
      <c r="N228" s="97" t="n">
        <v>5</v>
      </c>
      <c r="O228" s="96"/>
      <c r="P228" s="98" t="s">
        <v>39</v>
      </c>
      <c r="Q228" s="99"/>
      <c r="R228" s="100" t="n">
        <v>0</v>
      </c>
      <c r="S228" s="101" t="n">
        <v>1241</v>
      </c>
    </row>
    <row r="229" customFormat="false" ht="15" hidden="false" customHeight="false" outlineLevel="0" collapsed="false">
      <c r="A229" s="90" t="s">
        <v>941</v>
      </c>
      <c r="B229" s="102" t="s">
        <v>942</v>
      </c>
      <c r="C229" s="92"/>
      <c r="D229" s="93"/>
      <c r="E229" s="126" t="s">
        <v>943</v>
      </c>
      <c r="F229" s="122"/>
      <c r="G229" s="122"/>
      <c r="H229" s="122"/>
      <c r="I229" s="122"/>
      <c r="J229" s="122"/>
      <c r="K229" s="122"/>
      <c r="L229" s="122"/>
      <c r="M229" s="96" t="s">
        <v>644</v>
      </c>
      <c r="N229" s="97" t="n">
        <v>5</v>
      </c>
      <c r="O229" s="96"/>
      <c r="P229" s="98"/>
      <c r="Q229" s="99"/>
      <c r="R229" s="100" t="n">
        <v>0</v>
      </c>
      <c r="S229" s="101" t="n">
        <v>19789</v>
      </c>
    </row>
    <row r="230" customFormat="false" ht="15" hidden="false" customHeight="false" outlineLevel="0" collapsed="false">
      <c r="A230" s="90" t="s">
        <v>944</v>
      </c>
      <c r="B230" s="102" t="s">
        <v>945</v>
      </c>
      <c r="C230" s="92"/>
      <c r="D230" s="93"/>
      <c r="E230" s="126" t="s">
        <v>946</v>
      </c>
      <c r="F230" s="122"/>
      <c r="G230" s="122"/>
      <c r="H230" s="122"/>
      <c r="I230" s="122"/>
      <c r="J230" s="122"/>
      <c r="K230" s="122"/>
      <c r="L230" s="122"/>
      <c r="M230" s="96" t="s">
        <v>644</v>
      </c>
      <c r="N230" s="97" t="n">
        <v>5</v>
      </c>
      <c r="O230" s="96"/>
      <c r="P230" s="98"/>
      <c r="Q230" s="99"/>
      <c r="R230" s="100" t="n">
        <v>0</v>
      </c>
      <c r="S230" s="101" t="n">
        <v>19790</v>
      </c>
    </row>
    <row r="231" customFormat="false" ht="15" hidden="false" customHeight="false" outlineLevel="0" collapsed="false">
      <c r="A231" s="90" t="s">
        <v>947</v>
      </c>
      <c r="B231" s="102" t="s">
        <v>948</v>
      </c>
      <c r="C231" s="92"/>
      <c r="D231" s="93"/>
      <c r="E231" s="108" t="s">
        <v>949</v>
      </c>
      <c r="F231" s="122"/>
      <c r="G231" s="122"/>
      <c r="H231" s="122"/>
      <c r="I231" s="122"/>
      <c r="J231" s="122"/>
      <c r="K231" s="122"/>
      <c r="L231" s="122"/>
      <c r="M231" s="96" t="s">
        <v>644</v>
      </c>
      <c r="N231" s="97" t="n">
        <v>5</v>
      </c>
      <c r="O231" s="96"/>
      <c r="P231" s="98"/>
      <c r="Q231" s="99"/>
      <c r="R231" s="100" t="n">
        <v>0</v>
      </c>
      <c r="S231" s="101" t="n">
        <v>1239</v>
      </c>
    </row>
    <row r="232" customFormat="false" ht="15" hidden="false" customHeight="false" outlineLevel="0" collapsed="false">
      <c r="A232" s="90" t="s">
        <v>950</v>
      </c>
      <c r="B232" s="102" t="s">
        <v>951</v>
      </c>
      <c r="C232" s="92" t="n">
        <v>20</v>
      </c>
      <c r="D232" s="93" t="n">
        <v>3</v>
      </c>
      <c r="E232" s="126" t="s">
        <v>952</v>
      </c>
      <c r="F232" s="122" t="s">
        <v>953</v>
      </c>
      <c r="G232" s="123"/>
      <c r="H232" s="122"/>
      <c r="I232" s="122"/>
      <c r="J232" s="122"/>
      <c r="K232" s="122"/>
      <c r="L232" s="122"/>
      <c r="M232" s="96" t="s">
        <v>644</v>
      </c>
      <c r="N232" s="97" t="n">
        <v>5</v>
      </c>
      <c r="O232" s="96"/>
      <c r="P232" s="98" t="s">
        <v>39</v>
      </c>
      <c r="Q232" s="99"/>
      <c r="R232" s="100" t="n">
        <v>0</v>
      </c>
      <c r="S232" s="101" t="n">
        <v>19792</v>
      </c>
    </row>
    <row r="233" customFormat="false" ht="15" hidden="false" customHeight="false" outlineLevel="0" collapsed="false">
      <c r="A233" s="90" t="s">
        <v>954</v>
      </c>
      <c r="B233" s="102" t="s">
        <v>955</v>
      </c>
      <c r="C233" s="92"/>
      <c r="D233" s="93"/>
      <c r="E233" s="108" t="s">
        <v>848</v>
      </c>
      <c r="F233" s="122" t="s">
        <v>956</v>
      </c>
      <c r="G233" s="122"/>
      <c r="H233" s="122"/>
      <c r="I233" s="122"/>
      <c r="J233" s="122"/>
      <c r="K233" s="122"/>
      <c r="L233" s="122"/>
      <c r="M233" s="96" t="s">
        <v>644</v>
      </c>
      <c r="N233" s="97" t="n">
        <v>5</v>
      </c>
      <c r="O233" s="96"/>
      <c r="P233" s="98"/>
      <c r="Q233" s="99"/>
      <c r="R233" s="100" t="n">
        <v>0</v>
      </c>
      <c r="S233" s="101" t="n">
        <v>1340</v>
      </c>
    </row>
    <row r="234" customFormat="false" ht="15" hidden="false" customHeight="false" outlineLevel="0" collapsed="false">
      <c r="A234" s="90" t="s">
        <v>957</v>
      </c>
      <c r="B234" s="102" t="s">
        <v>958</v>
      </c>
      <c r="C234" s="92"/>
      <c r="D234" s="93"/>
      <c r="E234" s="144" t="s">
        <v>848</v>
      </c>
      <c r="F234" s="145"/>
      <c r="G234" s="145"/>
      <c r="H234" s="145"/>
      <c r="I234" s="145"/>
      <c r="J234" s="145"/>
      <c r="K234" s="145"/>
      <c r="L234" s="145"/>
      <c r="M234" s="132" t="s">
        <v>644</v>
      </c>
      <c r="N234" s="133" t="n">
        <v>5</v>
      </c>
      <c r="O234" s="134"/>
      <c r="P234" s="135"/>
      <c r="Q234" s="136"/>
      <c r="R234" s="100" t="n">
        <v>0</v>
      </c>
      <c r="S234" s="101" t="n">
        <v>1338</v>
      </c>
    </row>
    <row r="235" customFormat="false" ht="15" hidden="false" customHeight="false" outlineLevel="0" collapsed="false">
      <c r="A235" s="90" t="s">
        <v>959</v>
      </c>
      <c r="B235" s="102" t="s">
        <v>960</v>
      </c>
      <c r="C235" s="92" t="n">
        <v>7</v>
      </c>
      <c r="D235" s="93" t="n">
        <v>3</v>
      </c>
      <c r="E235" s="108" t="s">
        <v>961</v>
      </c>
      <c r="F235" s="122" t="s">
        <v>962</v>
      </c>
      <c r="G235" s="122" t="s">
        <v>963</v>
      </c>
      <c r="H235" s="122" t="s">
        <v>964</v>
      </c>
      <c r="I235" s="123"/>
      <c r="J235" s="123"/>
      <c r="K235" s="123"/>
      <c r="L235" s="122"/>
      <c r="M235" s="96" t="s">
        <v>644</v>
      </c>
      <c r="N235" s="97" t="n">
        <v>5</v>
      </c>
      <c r="O235" s="96"/>
      <c r="P235" s="98" t="s">
        <v>39</v>
      </c>
      <c r="Q235" s="99"/>
      <c r="R235" s="100" t="n">
        <v>0</v>
      </c>
      <c r="S235" s="101" t="n">
        <v>1303</v>
      </c>
    </row>
    <row r="236" customFormat="false" ht="15" hidden="false" customHeight="false" outlineLevel="0" collapsed="false">
      <c r="A236" s="90" t="s">
        <v>965</v>
      </c>
      <c r="B236" s="102" t="s">
        <v>966</v>
      </c>
      <c r="C236" s="92" t="n">
        <v>15</v>
      </c>
      <c r="D236" s="93" t="n">
        <v>3</v>
      </c>
      <c r="E236" s="126" t="s">
        <v>798</v>
      </c>
      <c r="F236" s="122"/>
      <c r="G236" s="122"/>
      <c r="H236" s="122"/>
      <c r="I236" s="122"/>
      <c r="J236" s="122"/>
      <c r="K236" s="122"/>
      <c r="L236" s="122"/>
      <c r="M236" s="96" t="s">
        <v>644</v>
      </c>
      <c r="N236" s="97" t="n">
        <v>5</v>
      </c>
      <c r="O236" s="96"/>
      <c r="P236" s="98" t="s">
        <v>39</v>
      </c>
      <c r="Q236" s="99"/>
      <c r="R236" s="100" t="n">
        <v>0</v>
      </c>
      <c r="S236" s="101" t="n">
        <v>1352</v>
      </c>
    </row>
    <row r="237" customFormat="false" ht="15" hidden="false" customHeight="false" outlineLevel="0" collapsed="false">
      <c r="A237" s="90" t="s">
        <v>967</v>
      </c>
      <c r="B237" s="102" t="s">
        <v>968</v>
      </c>
      <c r="C237" s="92"/>
      <c r="D237" s="93"/>
      <c r="E237" s="108" t="s">
        <v>848</v>
      </c>
      <c r="F237" s="123"/>
      <c r="G237" s="123"/>
      <c r="H237" s="123"/>
      <c r="I237" s="123"/>
      <c r="J237" s="123"/>
      <c r="K237" s="123"/>
      <c r="L237" s="123"/>
      <c r="M237" s="132" t="s">
        <v>644</v>
      </c>
      <c r="N237" s="133" t="n">
        <v>5</v>
      </c>
      <c r="O237" s="134"/>
      <c r="P237" s="135"/>
      <c r="Q237" s="136"/>
      <c r="R237" s="100" t="n">
        <v>0</v>
      </c>
      <c r="S237" s="101" t="n">
        <v>1351</v>
      </c>
    </row>
    <row r="238" customFormat="false" ht="15" hidden="false" customHeight="false" outlineLevel="0" collapsed="false">
      <c r="A238" s="90" t="s">
        <v>969</v>
      </c>
      <c r="B238" s="102" t="s">
        <v>970</v>
      </c>
      <c r="C238" s="92" t="n">
        <v>18</v>
      </c>
      <c r="D238" s="93" t="n">
        <v>2</v>
      </c>
      <c r="E238" s="108" t="s">
        <v>971</v>
      </c>
      <c r="F238" s="127" t="s">
        <v>972</v>
      </c>
      <c r="G238" s="122"/>
      <c r="H238" s="122"/>
      <c r="I238" s="122"/>
      <c r="J238" s="122"/>
      <c r="K238" s="122"/>
      <c r="L238" s="122"/>
      <c r="M238" s="96" t="s">
        <v>644</v>
      </c>
      <c r="N238" s="97" t="n">
        <v>5</v>
      </c>
      <c r="O238" s="96"/>
      <c r="P238" s="98" t="s">
        <v>39</v>
      </c>
      <c r="Q238" s="99"/>
      <c r="R238" s="100" t="n">
        <v>0</v>
      </c>
      <c r="S238" s="101" t="n">
        <v>9790</v>
      </c>
    </row>
    <row r="239" customFormat="false" ht="15" hidden="false" customHeight="false" outlineLevel="0" collapsed="false">
      <c r="A239" s="90" t="s">
        <v>973</v>
      </c>
      <c r="B239" s="102" t="s">
        <v>974</v>
      </c>
      <c r="C239" s="92" t="n">
        <v>18</v>
      </c>
      <c r="D239" s="93" t="n">
        <v>3</v>
      </c>
      <c r="E239" s="108" t="s">
        <v>975</v>
      </c>
      <c r="F239" s="127" t="s">
        <v>976</v>
      </c>
      <c r="G239" s="127" t="s">
        <v>977</v>
      </c>
      <c r="H239" s="127" t="s">
        <v>978</v>
      </c>
      <c r="I239" s="127" t="s">
        <v>979</v>
      </c>
      <c r="J239" s="127" t="s">
        <v>980</v>
      </c>
      <c r="K239" s="101"/>
      <c r="L239" s="101"/>
      <c r="M239" s="96" t="s">
        <v>644</v>
      </c>
      <c r="N239" s="97" t="n">
        <v>5</v>
      </c>
      <c r="O239" s="96"/>
      <c r="P239" s="98" t="s">
        <v>39</v>
      </c>
      <c r="Q239" s="99"/>
      <c r="R239" s="100" t="n">
        <v>0</v>
      </c>
      <c r="S239" s="101" t="n">
        <v>19909</v>
      </c>
    </row>
    <row r="240" customFormat="false" ht="15" hidden="false" customHeight="false" outlineLevel="0" collapsed="false">
      <c r="A240" s="90" t="s">
        <v>981</v>
      </c>
      <c r="B240" s="102" t="s">
        <v>982</v>
      </c>
      <c r="C240" s="92"/>
      <c r="D240" s="93"/>
      <c r="E240" s="108" t="s">
        <v>863</v>
      </c>
      <c r="F240" s="123"/>
      <c r="G240" s="123"/>
      <c r="H240" s="123"/>
      <c r="I240" s="123"/>
      <c r="J240" s="123"/>
      <c r="K240" s="123"/>
      <c r="L240" s="123"/>
      <c r="M240" s="132" t="s">
        <v>644</v>
      </c>
      <c r="N240" s="133" t="n">
        <v>5</v>
      </c>
      <c r="O240" s="134"/>
      <c r="P240" s="135"/>
      <c r="Q240" s="136"/>
      <c r="R240" s="100" t="n">
        <v>0</v>
      </c>
      <c r="S240" s="101" t="n">
        <v>1253</v>
      </c>
    </row>
    <row r="241" customFormat="false" ht="15" hidden="false" customHeight="false" outlineLevel="0" collapsed="false">
      <c r="A241" s="90" t="s">
        <v>983</v>
      </c>
      <c r="B241" s="114" t="s">
        <v>984</v>
      </c>
      <c r="C241" s="92"/>
      <c r="D241" s="93"/>
      <c r="E241" s="126" t="s">
        <v>985</v>
      </c>
      <c r="F241" s="122" t="s">
        <v>986</v>
      </c>
      <c r="G241" s="122"/>
      <c r="H241" s="122"/>
      <c r="I241" s="122"/>
      <c r="J241" s="122"/>
      <c r="K241" s="122"/>
      <c r="L241" s="122"/>
      <c r="M241" s="96" t="s">
        <v>644</v>
      </c>
      <c r="N241" s="97" t="n">
        <v>5</v>
      </c>
      <c r="O241" s="96"/>
      <c r="P241" s="98"/>
      <c r="Q241" s="99"/>
      <c r="R241" s="100" t="n">
        <v>0</v>
      </c>
      <c r="S241" s="101" t="n">
        <v>19916</v>
      </c>
    </row>
    <row r="242" customFormat="false" ht="15" hidden="false" customHeight="false" outlineLevel="0" collapsed="false">
      <c r="A242" s="90" t="s">
        <v>987</v>
      </c>
      <c r="B242" s="102" t="s">
        <v>988</v>
      </c>
      <c r="C242" s="92"/>
      <c r="D242" s="93"/>
      <c r="E242" s="108" t="s">
        <v>989</v>
      </c>
      <c r="F242" s="122" t="s">
        <v>990</v>
      </c>
      <c r="G242" s="122"/>
      <c r="H242" s="122"/>
      <c r="I242" s="122"/>
      <c r="J242" s="122"/>
      <c r="K242" s="122"/>
      <c r="L242" s="122"/>
      <c r="M242" s="96" t="s">
        <v>644</v>
      </c>
      <c r="N242" s="97" t="n">
        <v>5</v>
      </c>
      <c r="O242" s="96"/>
      <c r="P242" s="98"/>
      <c r="Q242" s="99"/>
      <c r="R242" s="100" t="n">
        <v>0</v>
      </c>
      <c r="S242" s="101" t="n">
        <v>19918</v>
      </c>
    </row>
    <row r="243" customFormat="false" ht="15" hidden="false" customHeight="false" outlineLevel="0" collapsed="false">
      <c r="A243" s="90" t="s">
        <v>991</v>
      </c>
      <c r="B243" s="102" t="s">
        <v>992</v>
      </c>
      <c r="C243" s="92"/>
      <c r="D243" s="93"/>
      <c r="E243" s="108" t="s">
        <v>993</v>
      </c>
      <c r="F243" s="127" t="s">
        <v>994</v>
      </c>
      <c r="G243" s="122" t="s">
        <v>995</v>
      </c>
      <c r="H243" s="123"/>
      <c r="I243" s="122"/>
      <c r="J243" s="122"/>
      <c r="K243" s="122"/>
      <c r="L243" s="122"/>
      <c r="M243" s="96" t="s">
        <v>644</v>
      </c>
      <c r="N243" s="97" t="n">
        <v>5</v>
      </c>
      <c r="O243" s="96"/>
      <c r="P243" s="98"/>
      <c r="Q243" s="99"/>
      <c r="R243" s="100" t="n">
        <v>0</v>
      </c>
      <c r="S243" s="101" t="n">
        <v>19919</v>
      </c>
    </row>
    <row r="244" customFormat="false" ht="15" hidden="false" customHeight="false" outlineLevel="0" collapsed="false">
      <c r="A244" s="90" t="s">
        <v>996</v>
      </c>
      <c r="B244" s="102" t="s">
        <v>997</v>
      </c>
      <c r="C244" s="92"/>
      <c r="D244" s="93"/>
      <c r="E244" s="108" t="s">
        <v>998</v>
      </c>
      <c r="F244" s="127"/>
      <c r="G244" s="122"/>
      <c r="H244" s="122"/>
      <c r="I244" s="122"/>
      <c r="J244" s="122"/>
      <c r="K244" s="130"/>
      <c r="L244" s="122"/>
      <c r="M244" s="96" t="s">
        <v>644</v>
      </c>
      <c r="N244" s="97" t="n">
        <v>5</v>
      </c>
      <c r="O244" s="96"/>
      <c r="P244" s="98"/>
      <c r="Q244" s="99"/>
      <c r="R244" s="100" t="n">
        <v>0</v>
      </c>
      <c r="S244" s="101" t="n">
        <v>19920</v>
      </c>
    </row>
    <row r="245" customFormat="false" ht="15" hidden="false" customHeight="false" outlineLevel="0" collapsed="false">
      <c r="A245" s="90" t="s">
        <v>999</v>
      </c>
      <c r="B245" s="114" t="s">
        <v>1000</v>
      </c>
      <c r="C245" s="92"/>
      <c r="D245" s="93"/>
      <c r="E245" s="126" t="s">
        <v>1001</v>
      </c>
      <c r="F245" s="122" t="s">
        <v>1002</v>
      </c>
      <c r="G245" s="122"/>
      <c r="H245" s="122"/>
      <c r="I245" s="122"/>
      <c r="J245" s="122"/>
      <c r="K245" s="122"/>
      <c r="L245" s="122"/>
      <c r="M245" s="96" t="s">
        <v>644</v>
      </c>
      <c r="N245" s="97" t="n">
        <v>5</v>
      </c>
      <c r="O245" s="96"/>
      <c r="P245" s="98"/>
      <c r="Q245" s="99"/>
      <c r="R245" s="100" t="n">
        <v>0</v>
      </c>
      <c r="S245" s="101" t="n">
        <v>19921</v>
      </c>
    </row>
    <row r="246" customFormat="false" ht="15" hidden="false" customHeight="false" outlineLevel="0" collapsed="false">
      <c r="A246" s="90" t="s">
        <v>1003</v>
      </c>
      <c r="B246" s="102" t="s">
        <v>1004</v>
      </c>
      <c r="C246" s="92"/>
      <c r="D246" s="93"/>
      <c r="E246" s="108" t="s">
        <v>1005</v>
      </c>
      <c r="F246" s="122" t="s">
        <v>1006</v>
      </c>
      <c r="G246" s="123"/>
      <c r="H246" s="123"/>
      <c r="I246" s="122"/>
      <c r="J246" s="122"/>
      <c r="K246" s="122"/>
      <c r="L246" s="122"/>
      <c r="M246" s="96" t="s">
        <v>644</v>
      </c>
      <c r="N246" s="97" t="n">
        <v>5</v>
      </c>
      <c r="O246" s="96"/>
      <c r="P246" s="98"/>
      <c r="Q246" s="99"/>
      <c r="R246" s="100" t="n">
        <v>0</v>
      </c>
      <c r="S246" s="101" t="n">
        <v>19922</v>
      </c>
    </row>
    <row r="247" customFormat="false" ht="15" hidden="false" customHeight="false" outlineLevel="0" collapsed="false">
      <c r="A247" s="90" t="s">
        <v>1007</v>
      </c>
      <c r="B247" s="102" t="s">
        <v>1008</v>
      </c>
      <c r="C247" s="92"/>
      <c r="D247" s="93"/>
      <c r="E247" s="108" t="s">
        <v>1009</v>
      </c>
      <c r="F247" s="122" t="s">
        <v>1010</v>
      </c>
      <c r="G247" s="122" t="s">
        <v>1011</v>
      </c>
      <c r="H247" s="123"/>
      <c r="I247" s="122"/>
      <c r="J247" s="122"/>
      <c r="K247" s="122"/>
      <c r="L247" s="122"/>
      <c r="M247" s="96" t="s">
        <v>644</v>
      </c>
      <c r="N247" s="97" t="n">
        <v>5</v>
      </c>
      <c r="O247" s="96"/>
      <c r="P247" s="98"/>
      <c r="Q247" s="99"/>
      <c r="R247" s="100" t="n">
        <v>0</v>
      </c>
      <c r="S247" s="101" t="n">
        <v>1355</v>
      </c>
    </row>
    <row r="248" customFormat="false" ht="15" hidden="false" customHeight="false" outlineLevel="0" collapsed="false">
      <c r="A248" s="90" t="s">
        <v>1012</v>
      </c>
      <c r="B248" s="102" t="s">
        <v>1013</v>
      </c>
      <c r="C248" s="92"/>
      <c r="D248" s="93"/>
      <c r="E248" s="108" t="s">
        <v>1014</v>
      </c>
      <c r="F248" s="122"/>
      <c r="G248" s="122"/>
      <c r="H248" s="122"/>
      <c r="I248" s="122"/>
      <c r="J248" s="122"/>
      <c r="K248" s="122"/>
      <c r="L248" s="122"/>
      <c r="M248" s="96" t="s">
        <v>644</v>
      </c>
      <c r="N248" s="97" t="n">
        <v>5</v>
      </c>
      <c r="O248" s="96"/>
      <c r="P248" s="98"/>
      <c r="Q248" s="99"/>
      <c r="R248" s="100" t="n">
        <v>0</v>
      </c>
      <c r="S248" s="101" t="n">
        <v>19923</v>
      </c>
    </row>
    <row r="249" customFormat="false" ht="15" hidden="false" customHeight="false" outlineLevel="0" collapsed="false">
      <c r="A249" s="90" t="s">
        <v>1015</v>
      </c>
      <c r="B249" s="102" t="s">
        <v>1016</v>
      </c>
      <c r="C249" s="92"/>
      <c r="D249" s="93"/>
      <c r="E249" s="108" t="s">
        <v>652</v>
      </c>
      <c r="F249" s="122"/>
      <c r="G249" s="122"/>
      <c r="H249" s="122"/>
      <c r="I249" s="122"/>
      <c r="J249" s="122"/>
      <c r="K249" s="122"/>
      <c r="L249" s="122"/>
      <c r="M249" s="96" t="s">
        <v>644</v>
      </c>
      <c r="N249" s="97" t="n">
        <v>5</v>
      </c>
      <c r="O249" s="96"/>
      <c r="P249" s="98"/>
      <c r="Q249" s="99"/>
      <c r="R249" s="100" t="n">
        <v>0</v>
      </c>
      <c r="S249" s="101" t="n">
        <v>1354</v>
      </c>
    </row>
    <row r="250" customFormat="false" ht="15" hidden="false" customHeight="false" outlineLevel="0" collapsed="false">
      <c r="A250" s="90" t="s">
        <v>1017</v>
      </c>
      <c r="B250" s="102" t="s">
        <v>1018</v>
      </c>
      <c r="C250" s="92"/>
      <c r="D250" s="93"/>
      <c r="E250" s="108" t="s">
        <v>1005</v>
      </c>
      <c r="F250" s="122"/>
      <c r="G250" s="122"/>
      <c r="H250" s="122"/>
      <c r="I250" s="122"/>
      <c r="J250" s="122"/>
      <c r="K250" s="122"/>
      <c r="L250" s="122"/>
      <c r="M250" s="96" t="s">
        <v>644</v>
      </c>
      <c r="N250" s="97" t="n">
        <v>5</v>
      </c>
      <c r="O250" s="96"/>
      <c r="P250" s="98"/>
      <c r="Q250" s="99"/>
      <c r="R250" s="100" t="n">
        <v>0</v>
      </c>
      <c r="S250" s="101" t="n">
        <v>19925</v>
      </c>
    </row>
    <row r="251" customFormat="false" ht="15" hidden="false" customHeight="false" outlineLevel="0" collapsed="false">
      <c r="A251" s="90" t="s">
        <v>1019</v>
      </c>
      <c r="B251" s="102" t="s">
        <v>1020</v>
      </c>
      <c r="C251" s="92" t="n">
        <v>18</v>
      </c>
      <c r="D251" s="93" t="n">
        <v>3</v>
      </c>
      <c r="E251" s="126" t="s">
        <v>1021</v>
      </c>
      <c r="F251" s="129" t="s">
        <v>1022</v>
      </c>
      <c r="G251" s="123"/>
      <c r="H251" s="123"/>
      <c r="I251" s="123"/>
      <c r="J251" s="122"/>
      <c r="K251" s="122"/>
      <c r="L251" s="122"/>
      <c r="M251" s="96" t="s">
        <v>644</v>
      </c>
      <c r="N251" s="97" t="n">
        <v>5</v>
      </c>
      <c r="O251" s="96"/>
      <c r="P251" s="98" t="s">
        <v>39</v>
      </c>
      <c r="Q251" s="99"/>
      <c r="R251" s="100" t="n">
        <v>0</v>
      </c>
      <c r="S251" s="101" t="n">
        <v>1323</v>
      </c>
    </row>
    <row r="252" customFormat="false" ht="15" hidden="false" customHeight="false" outlineLevel="0" collapsed="false">
      <c r="A252" s="90" t="s">
        <v>1023</v>
      </c>
      <c r="B252" s="102" t="s">
        <v>1024</v>
      </c>
      <c r="C252" s="92"/>
      <c r="D252" s="93"/>
      <c r="E252" s="108" t="s">
        <v>1025</v>
      </c>
      <c r="F252" s="122" t="s">
        <v>1026</v>
      </c>
      <c r="G252" s="146" t="s">
        <v>1027</v>
      </c>
      <c r="H252" s="101"/>
      <c r="I252" s="122"/>
      <c r="J252" s="122"/>
      <c r="K252" s="122"/>
      <c r="L252" s="122"/>
      <c r="M252" s="96" t="s">
        <v>644</v>
      </c>
      <c r="N252" s="97" t="n">
        <v>5</v>
      </c>
      <c r="O252" s="96"/>
      <c r="P252" s="98"/>
      <c r="Q252" s="99"/>
      <c r="R252" s="100" t="n">
        <v>0</v>
      </c>
      <c r="S252" s="101" t="n">
        <v>19963</v>
      </c>
    </row>
    <row r="253" customFormat="false" ht="15" hidden="false" customHeight="false" outlineLevel="0" collapsed="false">
      <c r="A253" s="90" t="s">
        <v>1028</v>
      </c>
      <c r="B253" s="102" t="s">
        <v>1029</v>
      </c>
      <c r="C253" s="92"/>
      <c r="D253" s="93"/>
      <c r="E253" s="108" t="s">
        <v>1030</v>
      </c>
      <c r="F253" s="122" t="s">
        <v>1031</v>
      </c>
      <c r="G253" s="122"/>
      <c r="H253" s="122"/>
      <c r="I253" s="122"/>
      <c r="J253" s="122"/>
      <c r="K253" s="122"/>
      <c r="L253" s="122"/>
      <c r="M253" s="96" t="s">
        <v>644</v>
      </c>
      <c r="N253" s="97" t="n">
        <v>5</v>
      </c>
      <c r="O253" s="96"/>
      <c r="P253" s="98"/>
      <c r="Q253" s="99"/>
      <c r="R253" s="100" t="n">
        <v>0</v>
      </c>
      <c r="S253" s="101" t="n">
        <v>1322</v>
      </c>
    </row>
    <row r="254" customFormat="false" ht="15" hidden="false" customHeight="false" outlineLevel="0" collapsed="false">
      <c r="A254" s="147" t="s">
        <v>1032</v>
      </c>
      <c r="B254" s="102" t="s">
        <v>1033</v>
      </c>
      <c r="C254" s="92"/>
      <c r="D254" s="93"/>
      <c r="E254" s="108" t="s">
        <v>1034</v>
      </c>
      <c r="F254" s="127" t="s">
        <v>1035</v>
      </c>
      <c r="G254" s="122" t="s">
        <v>1036</v>
      </c>
      <c r="H254" s="122"/>
      <c r="I254" s="122"/>
      <c r="J254" s="122"/>
      <c r="K254" s="122"/>
      <c r="L254" s="122"/>
      <c r="M254" s="96" t="s">
        <v>644</v>
      </c>
      <c r="N254" s="97" t="n">
        <v>5</v>
      </c>
      <c r="O254" s="96"/>
      <c r="P254" s="98"/>
      <c r="Q254" s="99"/>
      <c r="R254" s="100" t="n">
        <v>0</v>
      </c>
      <c r="S254" s="101" t="n">
        <v>19989</v>
      </c>
    </row>
    <row r="255" customFormat="false" ht="15" hidden="false" customHeight="false" outlineLevel="0" collapsed="false">
      <c r="A255" s="147" t="s">
        <v>1037</v>
      </c>
      <c r="B255" s="102" t="s">
        <v>1038</v>
      </c>
      <c r="C255" s="92"/>
      <c r="D255" s="93"/>
      <c r="E255" s="108" t="s">
        <v>1039</v>
      </c>
      <c r="F255" s="122" t="s">
        <v>1040</v>
      </c>
      <c r="G255" s="122"/>
      <c r="H255" s="122"/>
      <c r="I255" s="122"/>
      <c r="J255" s="122"/>
      <c r="K255" s="122"/>
      <c r="L255" s="122"/>
      <c r="M255" s="96" t="s">
        <v>644</v>
      </c>
      <c r="N255" s="97" t="n">
        <v>5</v>
      </c>
      <c r="O255" s="96"/>
      <c r="P255" s="98"/>
      <c r="Q255" s="99"/>
      <c r="R255" s="100" t="n">
        <v>0</v>
      </c>
      <c r="S255" s="101" t="n">
        <v>19990</v>
      </c>
    </row>
    <row r="256" customFormat="false" ht="15" hidden="false" customHeight="false" outlineLevel="0" collapsed="false">
      <c r="A256" s="147" t="s">
        <v>1041</v>
      </c>
      <c r="B256" s="102" t="s">
        <v>1042</v>
      </c>
      <c r="C256" s="92"/>
      <c r="D256" s="93"/>
      <c r="E256" s="108" t="s">
        <v>1043</v>
      </c>
      <c r="F256" s="127" t="s">
        <v>1044</v>
      </c>
      <c r="G256" s="123"/>
      <c r="H256" s="122"/>
      <c r="I256" s="122"/>
      <c r="J256" s="122"/>
      <c r="K256" s="122"/>
      <c r="L256" s="122"/>
      <c r="M256" s="96" t="s">
        <v>644</v>
      </c>
      <c r="N256" s="97" t="n">
        <v>5</v>
      </c>
      <c r="O256" s="96"/>
      <c r="P256" s="98"/>
      <c r="Q256" s="99"/>
      <c r="R256" s="100" t="n">
        <v>0</v>
      </c>
      <c r="S256" s="101" t="n">
        <v>19991</v>
      </c>
    </row>
    <row r="257" customFormat="false" ht="15" hidden="false" customHeight="false" outlineLevel="0" collapsed="false">
      <c r="A257" s="147" t="s">
        <v>1045</v>
      </c>
      <c r="B257" s="102" t="s">
        <v>1046</v>
      </c>
      <c r="C257" s="92"/>
      <c r="D257" s="93"/>
      <c r="E257" s="108" t="s">
        <v>1047</v>
      </c>
      <c r="F257" s="122"/>
      <c r="G257" s="122"/>
      <c r="H257" s="137"/>
      <c r="I257" s="122"/>
      <c r="J257" s="122"/>
      <c r="K257" s="122"/>
      <c r="L257" s="122"/>
      <c r="M257" s="96" t="s">
        <v>644</v>
      </c>
      <c r="N257" s="97" t="n">
        <v>5</v>
      </c>
      <c r="O257" s="96"/>
      <c r="P257" s="98"/>
      <c r="Q257" s="99"/>
      <c r="R257" s="100" t="n">
        <v>0</v>
      </c>
      <c r="S257" s="101" t="n">
        <v>19992</v>
      </c>
    </row>
    <row r="258" customFormat="false" ht="15" hidden="false" customHeight="false" outlineLevel="0" collapsed="false">
      <c r="A258" s="90" t="s">
        <v>1048</v>
      </c>
      <c r="B258" s="102" t="s">
        <v>1049</v>
      </c>
      <c r="C258" s="92"/>
      <c r="D258" s="93"/>
      <c r="E258" s="126" t="s">
        <v>1050</v>
      </c>
      <c r="F258" s="122" t="s">
        <v>1051</v>
      </c>
      <c r="G258" s="122" t="s">
        <v>1052</v>
      </c>
      <c r="H258" s="122" t="s">
        <v>1053</v>
      </c>
      <c r="I258" s="123"/>
      <c r="J258" s="122"/>
      <c r="K258" s="122"/>
      <c r="L258" s="122"/>
      <c r="M258" s="96" t="s">
        <v>644</v>
      </c>
      <c r="N258" s="97" t="n">
        <v>5</v>
      </c>
      <c r="O258" s="96"/>
      <c r="P258" s="98"/>
      <c r="Q258" s="99"/>
      <c r="R258" s="100" t="n">
        <v>0</v>
      </c>
      <c r="S258" s="101" t="n">
        <v>19996</v>
      </c>
    </row>
    <row r="259" customFormat="false" ht="15" hidden="false" customHeight="false" outlineLevel="0" collapsed="false">
      <c r="A259" s="147" t="s">
        <v>1054</v>
      </c>
      <c r="B259" s="102" t="s">
        <v>1055</v>
      </c>
      <c r="C259" s="92" t="n">
        <v>12</v>
      </c>
      <c r="D259" s="93" t="n">
        <v>1</v>
      </c>
      <c r="E259" s="108" t="s">
        <v>1056</v>
      </c>
      <c r="F259" s="122" t="s">
        <v>1057</v>
      </c>
      <c r="G259" s="122" t="s">
        <v>1058</v>
      </c>
      <c r="H259" s="127" t="s">
        <v>1059</v>
      </c>
      <c r="I259" s="127" t="s">
        <v>1060</v>
      </c>
      <c r="J259" s="123"/>
      <c r="K259" s="123"/>
      <c r="L259" s="123"/>
      <c r="M259" s="96" t="s">
        <v>644</v>
      </c>
      <c r="N259" s="97" t="n">
        <v>5</v>
      </c>
      <c r="O259" s="96"/>
      <c r="P259" s="98" t="s">
        <v>39</v>
      </c>
      <c r="Q259" s="148"/>
      <c r="R259" s="100" t="n">
        <v>0</v>
      </c>
      <c r="S259" s="101" t="n">
        <v>1268</v>
      </c>
    </row>
    <row r="260" customFormat="false" ht="15" hidden="false" customHeight="false" outlineLevel="0" collapsed="false">
      <c r="A260" s="147" t="s">
        <v>1061</v>
      </c>
      <c r="B260" s="102" t="s">
        <v>1062</v>
      </c>
      <c r="C260" s="92"/>
      <c r="D260" s="93"/>
      <c r="E260" s="108" t="s">
        <v>1063</v>
      </c>
      <c r="F260" s="127" t="s">
        <v>1064</v>
      </c>
      <c r="G260" s="122"/>
      <c r="H260" s="122"/>
      <c r="I260" s="122"/>
      <c r="J260" s="122"/>
      <c r="K260" s="122"/>
      <c r="L260" s="122"/>
      <c r="M260" s="96" t="s">
        <v>644</v>
      </c>
      <c r="N260" s="97" t="n">
        <v>5</v>
      </c>
      <c r="O260" s="96"/>
      <c r="P260" s="98"/>
      <c r="Q260" s="148"/>
      <c r="R260" s="100" t="n">
        <v>0</v>
      </c>
      <c r="S260" s="101" t="n">
        <v>1266</v>
      </c>
    </row>
    <row r="261" customFormat="false" ht="15" hidden="false" customHeight="false" outlineLevel="0" collapsed="false">
      <c r="A261" s="147" t="s">
        <v>1065</v>
      </c>
      <c r="B261" s="102" t="s">
        <v>1066</v>
      </c>
      <c r="C261" s="92"/>
      <c r="D261" s="93"/>
      <c r="E261" s="108" t="s">
        <v>1067</v>
      </c>
      <c r="F261" s="122" t="s">
        <v>1068</v>
      </c>
      <c r="G261" s="122" t="s">
        <v>1069</v>
      </c>
      <c r="H261" s="122" t="s">
        <v>1070</v>
      </c>
      <c r="I261" s="122"/>
      <c r="J261" s="122"/>
      <c r="K261" s="122"/>
      <c r="L261" s="122"/>
      <c r="M261" s="96" t="s">
        <v>644</v>
      </c>
      <c r="N261" s="97" t="n">
        <v>5</v>
      </c>
      <c r="O261" s="96"/>
      <c r="P261" s="98"/>
      <c r="Q261" s="99"/>
      <c r="R261" s="100" t="n">
        <v>0</v>
      </c>
      <c r="S261" s="101" t="n">
        <v>1325</v>
      </c>
    </row>
    <row r="262" customFormat="false" ht="15" hidden="false" customHeight="false" outlineLevel="0" collapsed="false">
      <c r="A262" s="90" t="s">
        <v>1071</v>
      </c>
      <c r="B262" s="102" t="s">
        <v>1072</v>
      </c>
      <c r="C262" s="92" t="n">
        <v>15</v>
      </c>
      <c r="D262" s="93" t="n">
        <v>3</v>
      </c>
      <c r="E262" s="108" t="s">
        <v>1073</v>
      </c>
      <c r="F262" s="127" t="s">
        <v>1074</v>
      </c>
      <c r="G262" s="127" t="s">
        <v>1075</v>
      </c>
      <c r="H262" s="127" t="s">
        <v>1076</v>
      </c>
      <c r="I262" s="123"/>
      <c r="J262" s="123"/>
      <c r="K262" s="122"/>
      <c r="L262" s="122"/>
      <c r="M262" s="96" t="s">
        <v>644</v>
      </c>
      <c r="N262" s="97" t="n">
        <v>5</v>
      </c>
      <c r="O262" s="96"/>
      <c r="P262" s="98" t="s">
        <v>39</v>
      </c>
      <c r="Q262" s="99"/>
      <c r="R262" s="100" t="n">
        <v>0</v>
      </c>
      <c r="S262" s="101" t="n">
        <v>1327</v>
      </c>
    </row>
    <row r="263" customFormat="false" ht="15" hidden="false" customHeight="false" outlineLevel="0" collapsed="false">
      <c r="A263" s="90" t="s">
        <v>1077</v>
      </c>
      <c r="B263" s="102" t="s">
        <v>1078</v>
      </c>
      <c r="C263" s="92"/>
      <c r="D263" s="93"/>
      <c r="E263" s="108" t="s">
        <v>863</v>
      </c>
      <c r="F263" s="124"/>
      <c r="G263" s="124"/>
      <c r="H263" s="124"/>
      <c r="I263" s="123"/>
      <c r="J263" s="123"/>
      <c r="K263" s="124"/>
      <c r="L263" s="124"/>
      <c r="M263" s="96" t="s">
        <v>644</v>
      </c>
      <c r="N263" s="97" t="n">
        <v>5</v>
      </c>
      <c r="O263" s="149"/>
      <c r="P263" s="150"/>
      <c r="Q263" s="125"/>
      <c r="R263" s="100" t="n">
        <v>0</v>
      </c>
      <c r="S263" s="101" t="n">
        <v>1324</v>
      </c>
    </row>
    <row r="264" customFormat="false" ht="15" hidden="false" customHeight="false" outlineLevel="0" collapsed="false">
      <c r="A264" s="90" t="s">
        <v>1079</v>
      </c>
      <c r="B264" s="102" t="s">
        <v>1080</v>
      </c>
      <c r="C264" s="92"/>
      <c r="D264" s="93"/>
      <c r="E264" s="108" t="s">
        <v>1081</v>
      </c>
      <c r="F264" s="122" t="s">
        <v>1082</v>
      </c>
      <c r="G264" s="122" t="s">
        <v>1083</v>
      </c>
      <c r="H264" s="122"/>
      <c r="I264" s="122"/>
      <c r="J264" s="122"/>
      <c r="K264" s="122"/>
      <c r="L264" s="122"/>
      <c r="M264" s="96" t="s">
        <v>644</v>
      </c>
      <c r="N264" s="97" t="n">
        <v>5</v>
      </c>
      <c r="O264" s="96"/>
      <c r="P264" s="98"/>
      <c r="Q264" s="99"/>
      <c r="R264" s="100" t="n">
        <v>0</v>
      </c>
      <c r="S264" s="101" t="n">
        <v>19705</v>
      </c>
    </row>
    <row r="265" customFormat="false" ht="15" hidden="false" customHeight="false" outlineLevel="0" collapsed="false">
      <c r="A265" s="90" t="s">
        <v>1084</v>
      </c>
      <c r="B265" s="102" t="s">
        <v>1085</v>
      </c>
      <c r="C265" s="92"/>
      <c r="D265" s="93"/>
      <c r="E265" s="126" t="s">
        <v>1086</v>
      </c>
      <c r="F265" s="122" t="s">
        <v>1087</v>
      </c>
      <c r="G265" s="122" t="s">
        <v>1088</v>
      </c>
      <c r="H265" s="122" t="s">
        <v>1089</v>
      </c>
      <c r="I265" s="122" t="s">
        <v>1090</v>
      </c>
      <c r="J265" s="122"/>
      <c r="K265" s="122"/>
      <c r="L265" s="122"/>
      <c r="M265" s="96" t="s">
        <v>644</v>
      </c>
      <c r="N265" s="97" t="n">
        <v>5</v>
      </c>
      <c r="O265" s="96"/>
      <c r="P265" s="98"/>
      <c r="Q265" s="99"/>
      <c r="R265" s="100" t="n">
        <v>0</v>
      </c>
      <c r="S265" s="101" t="n">
        <v>19706</v>
      </c>
    </row>
    <row r="266" customFormat="false" ht="15" hidden="false" customHeight="false" outlineLevel="0" collapsed="false">
      <c r="A266" s="90" t="s">
        <v>1091</v>
      </c>
      <c r="B266" s="102" t="s">
        <v>1092</v>
      </c>
      <c r="C266" s="92" t="n">
        <v>20</v>
      </c>
      <c r="D266" s="93" t="n">
        <v>3</v>
      </c>
      <c r="E266" s="126" t="s">
        <v>1093</v>
      </c>
      <c r="F266" s="127" t="s">
        <v>1094</v>
      </c>
      <c r="G266" s="122" t="s">
        <v>1095</v>
      </c>
      <c r="H266" s="122" t="s">
        <v>1096</v>
      </c>
      <c r="I266" s="122" t="s">
        <v>1097</v>
      </c>
      <c r="J266" s="101"/>
      <c r="K266" s="123"/>
      <c r="L266" s="122"/>
      <c r="M266" s="96" t="s">
        <v>644</v>
      </c>
      <c r="N266" s="97" t="n">
        <v>5</v>
      </c>
      <c r="O266" s="96"/>
      <c r="P266" s="98" t="s">
        <v>39</v>
      </c>
      <c r="Q266" s="99"/>
      <c r="R266" s="100" t="n">
        <v>0</v>
      </c>
      <c r="S266" s="101" t="n">
        <v>10207</v>
      </c>
    </row>
    <row r="267" customFormat="false" ht="15" hidden="false" customHeight="false" outlineLevel="0" collapsed="false">
      <c r="A267" s="90" t="s">
        <v>1098</v>
      </c>
      <c r="B267" s="102" t="s">
        <v>1099</v>
      </c>
      <c r="C267" s="92"/>
      <c r="D267" s="93"/>
      <c r="E267" s="108" t="s">
        <v>1100</v>
      </c>
      <c r="F267" s="122" t="s">
        <v>1101</v>
      </c>
      <c r="G267" s="127" t="s">
        <v>1102</v>
      </c>
      <c r="H267" s="122"/>
      <c r="I267" s="122"/>
      <c r="J267" s="122"/>
      <c r="K267" s="122"/>
      <c r="L267" s="122"/>
      <c r="M267" s="96" t="s">
        <v>644</v>
      </c>
      <c r="N267" s="97" t="n">
        <v>5</v>
      </c>
      <c r="O267" s="96"/>
      <c r="P267" s="98"/>
      <c r="Q267" s="99"/>
      <c r="R267" s="100" t="n">
        <v>0</v>
      </c>
      <c r="S267" s="101" t="n">
        <v>19707</v>
      </c>
    </row>
    <row r="268" customFormat="false" ht="15" hidden="false" customHeight="false" outlineLevel="0" collapsed="false">
      <c r="A268" s="90" t="s">
        <v>1103</v>
      </c>
      <c r="B268" s="102" t="s">
        <v>1104</v>
      </c>
      <c r="C268" s="92"/>
      <c r="D268" s="93"/>
      <c r="E268" s="108" t="s">
        <v>1105</v>
      </c>
      <c r="F268" s="122"/>
      <c r="G268" s="122"/>
      <c r="H268" s="122"/>
      <c r="I268" s="122"/>
      <c r="J268" s="122"/>
      <c r="K268" s="122"/>
      <c r="L268" s="122"/>
      <c r="M268" s="96" t="s">
        <v>644</v>
      </c>
      <c r="N268" s="97" t="n">
        <v>5</v>
      </c>
      <c r="O268" s="96"/>
      <c r="P268" s="98"/>
      <c r="Q268" s="99"/>
      <c r="R268" s="100" t="n">
        <v>0</v>
      </c>
      <c r="S268" s="101" t="n">
        <v>19708</v>
      </c>
    </row>
    <row r="269" customFormat="false" ht="15" hidden="false" customHeight="false" outlineLevel="0" collapsed="false">
      <c r="A269" s="90" t="s">
        <v>1106</v>
      </c>
      <c r="B269" s="102" t="s">
        <v>1107</v>
      </c>
      <c r="C269" s="92"/>
      <c r="D269" s="93"/>
      <c r="E269" s="108" t="s">
        <v>1108</v>
      </c>
      <c r="F269" s="122" t="s">
        <v>1109</v>
      </c>
      <c r="G269" s="122" t="s">
        <v>1110</v>
      </c>
      <c r="H269" s="122"/>
      <c r="I269" s="122"/>
      <c r="J269" s="122"/>
      <c r="K269" s="122"/>
      <c r="L269" s="122"/>
      <c r="M269" s="96" t="s">
        <v>644</v>
      </c>
      <c r="N269" s="97" t="n">
        <v>5</v>
      </c>
      <c r="O269" s="96"/>
      <c r="P269" s="98"/>
      <c r="Q269" s="99"/>
      <c r="R269" s="100" t="n">
        <v>0</v>
      </c>
      <c r="S269" s="101" t="n">
        <v>19709</v>
      </c>
    </row>
    <row r="270" customFormat="false" ht="15" hidden="false" customHeight="false" outlineLevel="0" collapsed="false">
      <c r="A270" s="90" t="s">
        <v>1111</v>
      </c>
      <c r="B270" s="102" t="s">
        <v>1112</v>
      </c>
      <c r="C270" s="92" t="n">
        <v>20</v>
      </c>
      <c r="D270" s="93" t="n">
        <v>3</v>
      </c>
      <c r="E270" s="126" t="s">
        <v>115</v>
      </c>
      <c r="F270" s="123"/>
      <c r="G270" s="122"/>
      <c r="H270" s="122"/>
      <c r="I270" s="122"/>
      <c r="J270" s="122"/>
      <c r="K270" s="122"/>
      <c r="L270" s="122"/>
      <c r="M270" s="96" t="s">
        <v>644</v>
      </c>
      <c r="N270" s="97" t="n">
        <v>5</v>
      </c>
      <c r="O270" s="96"/>
      <c r="P270" s="98" t="s">
        <v>39</v>
      </c>
      <c r="Q270" s="99"/>
      <c r="R270" s="100" t="n">
        <v>0</v>
      </c>
      <c r="S270" s="101" t="n">
        <v>1377</v>
      </c>
    </row>
    <row r="271" customFormat="false" ht="15" hidden="false" customHeight="false" outlineLevel="0" collapsed="false">
      <c r="A271" s="90" t="s">
        <v>1113</v>
      </c>
      <c r="B271" s="102" t="s">
        <v>1114</v>
      </c>
      <c r="C271" s="92"/>
      <c r="D271" s="93"/>
      <c r="E271" s="108" t="s">
        <v>1115</v>
      </c>
      <c r="F271" s="122" t="s">
        <v>1116</v>
      </c>
      <c r="G271" s="122"/>
      <c r="H271" s="122"/>
      <c r="I271" s="122"/>
      <c r="J271" s="137"/>
      <c r="K271" s="122"/>
      <c r="L271" s="122"/>
      <c r="M271" s="96" t="s">
        <v>644</v>
      </c>
      <c r="N271" s="97" t="n">
        <v>5</v>
      </c>
      <c r="O271" s="96"/>
      <c r="P271" s="98"/>
      <c r="Q271" s="99"/>
      <c r="R271" s="100" t="n">
        <v>0</v>
      </c>
      <c r="S271" s="101" t="n">
        <v>19710</v>
      </c>
    </row>
    <row r="272" customFormat="false" ht="15" hidden="false" customHeight="false" outlineLevel="0" collapsed="false">
      <c r="A272" s="90" t="s">
        <v>1117</v>
      </c>
      <c r="B272" s="102" t="s">
        <v>1118</v>
      </c>
      <c r="C272" s="92"/>
      <c r="D272" s="93"/>
      <c r="E272" s="108" t="s">
        <v>115</v>
      </c>
      <c r="F272" s="138"/>
      <c r="G272" s="138"/>
      <c r="H272" s="138"/>
      <c r="I272" s="138"/>
      <c r="J272" s="138"/>
      <c r="K272" s="122"/>
      <c r="L272" s="122"/>
      <c r="M272" s="96" t="s">
        <v>644</v>
      </c>
      <c r="N272" s="97" t="n">
        <v>5</v>
      </c>
      <c r="O272" s="96"/>
      <c r="P272" s="98"/>
      <c r="Q272" s="99"/>
      <c r="R272" s="100" t="n">
        <v>0</v>
      </c>
      <c r="S272" s="101" t="n">
        <v>1374</v>
      </c>
    </row>
    <row r="273" customFormat="false" ht="15" hidden="false" customHeight="false" outlineLevel="0" collapsed="false">
      <c r="A273" s="90" t="s">
        <v>1119</v>
      </c>
      <c r="B273" s="102" t="s">
        <v>1120</v>
      </c>
      <c r="C273" s="92"/>
      <c r="D273" s="93"/>
      <c r="E273" s="126" t="s">
        <v>413</v>
      </c>
      <c r="F273" s="122"/>
      <c r="G273" s="122"/>
      <c r="H273" s="122"/>
      <c r="I273" s="122"/>
      <c r="J273" s="122"/>
      <c r="K273" s="138"/>
      <c r="L273" s="138"/>
      <c r="M273" s="96" t="s">
        <v>644</v>
      </c>
      <c r="N273" s="97" t="n">
        <v>5</v>
      </c>
      <c r="O273" s="96"/>
      <c r="P273" s="98"/>
      <c r="Q273" s="99"/>
      <c r="R273" s="100" t="n">
        <v>0</v>
      </c>
      <c r="S273" s="101" t="n">
        <v>19711</v>
      </c>
    </row>
    <row r="274" customFormat="false" ht="15" hidden="false" customHeight="false" outlineLevel="0" collapsed="false">
      <c r="A274" s="90" t="s">
        <v>1121</v>
      </c>
      <c r="B274" s="102" t="s">
        <v>1122</v>
      </c>
      <c r="C274" s="92" t="n">
        <v>15</v>
      </c>
      <c r="D274" s="93" t="n">
        <v>2</v>
      </c>
      <c r="E274" s="108" t="s">
        <v>1123</v>
      </c>
      <c r="F274" s="122" t="s">
        <v>1124</v>
      </c>
      <c r="G274" s="122" t="s">
        <v>1125</v>
      </c>
      <c r="H274" s="123"/>
      <c r="I274" s="123"/>
      <c r="J274" s="123"/>
      <c r="K274" s="122"/>
      <c r="L274" s="122"/>
      <c r="M274" s="96" t="s">
        <v>644</v>
      </c>
      <c r="N274" s="97" t="n">
        <v>5</v>
      </c>
      <c r="O274" s="96"/>
      <c r="P274" s="98" t="s">
        <v>39</v>
      </c>
      <c r="Q274" s="99"/>
      <c r="R274" s="100" t="n">
        <v>0</v>
      </c>
      <c r="S274" s="101" t="n">
        <v>1344</v>
      </c>
    </row>
    <row r="275" customFormat="false" ht="15" hidden="false" customHeight="false" outlineLevel="0" collapsed="false">
      <c r="A275" s="90" t="s">
        <v>1126</v>
      </c>
      <c r="B275" s="102" t="s">
        <v>1127</v>
      </c>
      <c r="C275" s="92"/>
      <c r="D275" s="93"/>
      <c r="E275" s="108" t="s">
        <v>1128</v>
      </c>
      <c r="F275" s="122" t="s">
        <v>1129</v>
      </c>
      <c r="G275" s="138"/>
      <c r="H275" s="138"/>
      <c r="I275" s="122"/>
      <c r="J275" s="122"/>
      <c r="K275" s="122"/>
      <c r="L275" s="122"/>
      <c r="M275" s="96" t="s">
        <v>644</v>
      </c>
      <c r="N275" s="97" t="n">
        <v>5</v>
      </c>
      <c r="O275" s="96"/>
      <c r="P275" s="98"/>
      <c r="Q275" s="99"/>
      <c r="R275" s="100" t="n">
        <v>0</v>
      </c>
      <c r="S275" s="101" t="n">
        <v>1369</v>
      </c>
    </row>
    <row r="276" customFormat="false" ht="15" hidden="false" customHeight="false" outlineLevel="0" collapsed="false">
      <c r="A276" s="103"/>
      <c r="B276" s="104" t="s">
        <v>1130</v>
      </c>
      <c r="C276" s="105"/>
      <c r="D276" s="106"/>
      <c r="E276" s="108"/>
      <c r="F276" s="122"/>
      <c r="G276" s="138"/>
      <c r="H276" s="138"/>
      <c r="I276" s="122"/>
      <c r="J276" s="122"/>
      <c r="K276" s="122"/>
      <c r="L276" s="122"/>
      <c r="M276" s="96" t="s">
        <v>1131</v>
      </c>
      <c r="N276" s="97" t="n">
        <v>6</v>
      </c>
      <c r="O276" s="96"/>
      <c r="P276" s="98" t="s">
        <v>39</v>
      </c>
      <c r="Q276" s="99"/>
      <c r="R276" s="100" t="n">
        <v>1</v>
      </c>
      <c r="S276" s="101"/>
    </row>
    <row r="277" customFormat="false" ht="15" hidden="false" customHeight="false" outlineLevel="0" collapsed="false">
      <c r="A277" s="90" t="s">
        <v>1132</v>
      </c>
      <c r="B277" s="102" t="s">
        <v>1133</v>
      </c>
      <c r="C277" s="92"/>
      <c r="D277" s="93"/>
      <c r="E277" s="107" t="s">
        <v>1134</v>
      </c>
      <c r="F277" s="95"/>
      <c r="G277" s="95"/>
      <c r="H277" s="95"/>
      <c r="I277" s="95"/>
      <c r="J277" s="95"/>
      <c r="K277" s="95"/>
      <c r="L277" s="95"/>
      <c r="M277" s="96" t="s">
        <v>1135</v>
      </c>
      <c r="N277" s="97" t="n">
        <v>6</v>
      </c>
      <c r="O277" s="96"/>
      <c r="P277" s="98"/>
      <c r="Q277" s="99"/>
      <c r="R277" s="100" t="n">
        <v>0</v>
      </c>
      <c r="S277" s="101" t="n">
        <v>1406</v>
      </c>
    </row>
    <row r="278" customFormat="false" ht="15" hidden="false" customHeight="false" outlineLevel="0" collapsed="false">
      <c r="A278" s="90" t="s">
        <v>1136</v>
      </c>
      <c r="B278" s="102" t="s">
        <v>1137</v>
      </c>
      <c r="C278" s="92"/>
      <c r="D278" s="93"/>
      <c r="E278" s="107" t="s">
        <v>1138</v>
      </c>
      <c r="F278" s="95"/>
      <c r="G278" s="95"/>
      <c r="H278" s="95"/>
      <c r="I278" s="95"/>
      <c r="J278" s="95"/>
      <c r="K278" s="95"/>
      <c r="L278" s="95"/>
      <c r="M278" s="96" t="s">
        <v>1135</v>
      </c>
      <c r="N278" s="97" t="n">
        <v>6</v>
      </c>
      <c r="O278" s="96"/>
      <c r="P278" s="98"/>
      <c r="Q278" s="99"/>
      <c r="R278" s="100" t="n">
        <v>0</v>
      </c>
      <c r="S278" s="101" t="n">
        <v>1412</v>
      </c>
    </row>
    <row r="279" customFormat="false" ht="15" hidden="false" customHeight="false" outlineLevel="0" collapsed="false">
      <c r="A279" s="90" t="s">
        <v>1139</v>
      </c>
      <c r="B279" s="102" t="s">
        <v>1140</v>
      </c>
      <c r="C279" s="92"/>
      <c r="D279" s="93"/>
      <c r="E279" s="107" t="s">
        <v>46</v>
      </c>
      <c r="F279" s="95"/>
      <c r="G279" s="95"/>
      <c r="H279" s="95"/>
      <c r="I279" s="95"/>
      <c r="J279" s="95"/>
      <c r="K279" s="95"/>
      <c r="L279" s="95"/>
      <c r="M279" s="96" t="s">
        <v>1135</v>
      </c>
      <c r="N279" s="97" t="n">
        <v>6</v>
      </c>
      <c r="O279" s="96"/>
      <c r="P279" s="98"/>
      <c r="Q279" s="99"/>
      <c r="R279" s="100" t="n">
        <v>0</v>
      </c>
      <c r="S279" s="101" t="n">
        <v>1438</v>
      </c>
    </row>
    <row r="280" customFormat="false" ht="15" hidden="false" customHeight="false" outlineLevel="0" collapsed="false">
      <c r="A280" s="109" t="s">
        <v>1141</v>
      </c>
      <c r="B280" s="102" t="s">
        <v>1142</v>
      </c>
      <c r="C280" s="92" t="n">
        <v>6</v>
      </c>
      <c r="D280" s="93" t="n">
        <v>3</v>
      </c>
      <c r="E280" s="94" t="s">
        <v>1143</v>
      </c>
      <c r="F280" s="95"/>
      <c r="G280" s="95"/>
      <c r="H280" s="95"/>
      <c r="I280" s="95"/>
      <c r="J280" s="95"/>
      <c r="K280" s="95"/>
      <c r="L280" s="95"/>
      <c r="M280" s="96" t="s">
        <v>1135</v>
      </c>
      <c r="N280" s="97" t="n">
        <v>6</v>
      </c>
      <c r="O280" s="96"/>
      <c r="P280" s="98" t="s">
        <v>39</v>
      </c>
      <c r="Q280" s="99"/>
      <c r="R280" s="100" t="n">
        <v>0</v>
      </c>
      <c r="S280" s="101" t="n">
        <v>1439</v>
      </c>
    </row>
    <row r="281" customFormat="false" ht="15" hidden="false" customHeight="false" outlineLevel="0" collapsed="false">
      <c r="A281" s="90" t="s">
        <v>1144</v>
      </c>
      <c r="B281" s="102" t="s">
        <v>1145</v>
      </c>
      <c r="C281" s="92"/>
      <c r="D281" s="93"/>
      <c r="E281" s="107" t="s">
        <v>46</v>
      </c>
      <c r="F281" s="95"/>
      <c r="G281" s="95"/>
      <c r="H281" s="95"/>
      <c r="I281" s="95"/>
      <c r="J281" s="95"/>
      <c r="K281" s="95"/>
      <c r="L281" s="95"/>
      <c r="M281" s="96" t="s">
        <v>1135</v>
      </c>
      <c r="N281" s="97" t="n">
        <v>6</v>
      </c>
      <c r="O281" s="96"/>
      <c r="P281" s="98"/>
      <c r="Q281" s="99"/>
      <c r="R281" s="100" t="n">
        <v>0</v>
      </c>
      <c r="S281" s="101" t="n">
        <v>1437</v>
      </c>
    </row>
    <row r="282" customFormat="false" ht="15" hidden="false" customHeight="false" outlineLevel="0" collapsed="false">
      <c r="A282" s="90" t="s">
        <v>1146</v>
      </c>
      <c r="B282" s="102" t="s">
        <v>1147</v>
      </c>
      <c r="C282" s="92"/>
      <c r="D282" s="93"/>
      <c r="E282" s="107" t="s">
        <v>1138</v>
      </c>
      <c r="F282" s="95"/>
      <c r="G282" s="95"/>
      <c r="H282" s="95"/>
      <c r="I282" s="95"/>
      <c r="J282" s="95"/>
      <c r="K282" s="95"/>
      <c r="L282" s="95"/>
      <c r="M282" s="96" t="s">
        <v>1135</v>
      </c>
      <c r="N282" s="97" t="n">
        <v>6</v>
      </c>
      <c r="O282" s="96"/>
      <c r="P282" s="98"/>
      <c r="Q282" s="99"/>
      <c r="R282" s="100" t="n">
        <v>0</v>
      </c>
      <c r="S282" s="101" t="n">
        <v>1414</v>
      </c>
    </row>
    <row r="283" customFormat="false" ht="15" hidden="false" customHeight="false" outlineLevel="0" collapsed="false">
      <c r="A283" s="90" t="s">
        <v>1148</v>
      </c>
      <c r="B283" s="102" t="s">
        <v>1149</v>
      </c>
      <c r="C283" s="92"/>
      <c r="D283" s="93"/>
      <c r="E283" s="107" t="s">
        <v>46</v>
      </c>
      <c r="F283" s="95"/>
      <c r="G283" s="95"/>
      <c r="H283" s="95"/>
      <c r="I283" s="95"/>
      <c r="J283" s="95"/>
      <c r="K283" s="95"/>
      <c r="L283" s="95"/>
      <c r="M283" s="96" t="s">
        <v>1135</v>
      </c>
      <c r="N283" s="97" t="n">
        <v>6</v>
      </c>
      <c r="O283" s="96"/>
      <c r="P283" s="98"/>
      <c r="Q283" s="99"/>
      <c r="R283" s="100" t="n">
        <v>0</v>
      </c>
      <c r="S283" s="101" t="n">
        <v>19584</v>
      </c>
    </row>
    <row r="284" customFormat="false" ht="15" hidden="false" customHeight="false" outlineLevel="0" collapsed="false">
      <c r="A284" s="90" t="s">
        <v>1150</v>
      </c>
      <c r="B284" s="102" t="s">
        <v>1151</v>
      </c>
      <c r="C284" s="92"/>
      <c r="D284" s="93"/>
      <c r="E284" s="107" t="s">
        <v>1152</v>
      </c>
      <c r="F284" s="95"/>
      <c r="G284" s="95"/>
      <c r="H284" s="95"/>
      <c r="I284" s="95"/>
      <c r="J284" s="95"/>
      <c r="K284" s="95"/>
      <c r="L284" s="95"/>
      <c r="M284" s="96" t="s">
        <v>1135</v>
      </c>
      <c r="N284" s="97" t="n">
        <v>6</v>
      </c>
      <c r="O284" s="96"/>
      <c r="P284" s="98"/>
      <c r="Q284" s="99"/>
      <c r="R284" s="100" t="n">
        <v>0</v>
      </c>
      <c r="S284" s="101" t="n">
        <v>1418</v>
      </c>
    </row>
    <row r="285" customFormat="false" ht="15" hidden="false" customHeight="false" outlineLevel="0" collapsed="false">
      <c r="A285" s="90" t="s">
        <v>1153</v>
      </c>
      <c r="B285" s="102" t="s">
        <v>1154</v>
      </c>
      <c r="C285" s="92"/>
      <c r="D285" s="93"/>
      <c r="E285" s="107" t="s">
        <v>115</v>
      </c>
      <c r="F285" s="95"/>
      <c r="G285" s="95"/>
      <c r="H285" s="95"/>
      <c r="I285" s="95"/>
      <c r="J285" s="95"/>
      <c r="K285" s="95"/>
      <c r="L285" s="95"/>
      <c r="M285" s="96" t="s">
        <v>1135</v>
      </c>
      <c r="N285" s="97" t="n">
        <v>6</v>
      </c>
      <c r="O285" s="96"/>
      <c r="P285" s="98"/>
      <c r="Q285" s="99"/>
      <c r="R285" s="100" t="n">
        <v>0</v>
      </c>
      <c r="S285" s="101" t="n">
        <v>1384</v>
      </c>
    </row>
    <row r="286" customFormat="false" ht="15" hidden="false" customHeight="false" outlineLevel="0" collapsed="false">
      <c r="A286" s="109" t="s">
        <v>1155</v>
      </c>
      <c r="B286" s="102" t="s">
        <v>1156</v>
      </c>
      <c r="C286" s="92" t="n">
        <v>12</v>
      </c>
      <c r="D286" s="93" t="n">
        <v>2</v>
      </c>
      <c r="E286" s="94" t="s">
        <v>115</v>
      </c>
      <c r="F286" s="95" t="s">
        <v>1157</v>
      </c>
      <c r="G286" s="95"/>
      <c r="H286" s="95"/>
      <c r="I286" s="95"/>
      <c r="J286" s="95"/>
      <c r="K286" s="95"/>
      <c r="L286" s="95"/>
      <c r="M286" s="96" t="s">
        <v>1135</v>
      </c>
      <c r="N286" s="97" t="n">
        <v>6</v>
      </c>
      <c r="O286" s="96"/>
      <c r="P286" s="98" t="s">
        <v>39</v>
      </c>
      <c r="Q286" s="99"/>
      <c r="R286" s="100" t="n">
        <v>0</v>
      </c>
      <c r="S286" s="101" t="n">
        <v>1385</v>
      </c>
    </row>
    <row r="287" customFormat="false" ht="15" hidden="false" customHeight="false" outlineLevel="0" collapsed="false">
      <c r="A287" s="90" t="s">
        <v>1158</v>
      </c>
      <c r="B287" s="102" t="s">
        <v>1159</v>
      </c>
      <c r="C287" s="92"/>
      <c r="D287" s="93"/>
      <c r="E287" s="107" t="s">
        <v>1160</v>
      </c>
      <c r="F287" s="95"/>
      <c r="G287" s="95"/>
      <c r="H287" s="95"/>
      <c r="I287" s="95"/>
      <c r="J287" s="95"/>
      <c r="K287" s="95"/>
      <c r="L287" s="95"/>
      <c r="M287" s="96" t="s">
        <v>1135</v>
      </c>
      <c r="N287" s="97" t="n">
        <v>6</v>
      </c>
      <c r="O287" s="96"/>
      <c r="P287" s="98"/>
      <c r="Q287" s="99"/>
      <c r="R287" s="100" t="n">
        <v>0</v>
      </c>
      <c r="S287" s="101" t="n">
        <v>1386</v>
      </c>
    </row>
    <row r="288" customFormat="false" ht="15" hidden="false" customHeight="false" outlineLevel="0" collapsed="false">
      <c r="A288" s="109" t="s">
        <v>1161</v>
      </c>
      <c r="B288" s="102" t="s">
        <v>1162</v>
      </c>
      <c r="C288" s="92" t="n">
        <v>10</v>
      </c>
      <c r="D288" s="93" t="n">
        <v>1</v>
      </c>
      <c r="E288" s="94" t="s">
        <v>115</v>
      </c>
      <c r="F288" s="95"/>
      <c r="G288" s="95"/>
      <c r="H288" s="95"/>
      <c r="I288" s="95"/>
      <c r="J288" s="95"/>
      <c r="K288" s="95"/>
      <c r="L288" s="95"/>
      <c r="M288" s="96" t="s">
        <v>1135</v>
      </c>
      <c r="N288" s="97" t="n">
        <v>6</v>
      </c>
      <c r="O288" s="96"/>
      <c r="P288" s="98" t="s">
        <v>39</v>
      </c>
      <c r="Q288" s="99"/>
      <c r="R288" s="100" t="n">
        <v>0</v>
      </c>
      <c r="S288" s="101" t="n">
        <v>1387</v>
      </c>
    </row>
    <row r="289" customFormat="false" ht="15" hidden="false" customHeight="false" outlineLevel="0" collapsed="false">
      <c r="A289" s="90" t="s">
        <v>1163</v>
      </c>
      <c r="B289" s="102" t="s">
        <v>1164</v>
      </c>
      <c r="C289" s="92"/>
      <c r="D289" s="93"/>
      <c r="E289" s="107" t="s">
        <v>46</v>
      </c>
      <c r="F289" s="95"/>
      <c r="G289" s="95"/>
      <c r="H289" s="95"/>
      <c r="I289" s="95"/>
      <c r="J289" s="95"/>
      <c r="K289" s="95"/>
      <c r="L289" s="95"/>
      <c r="M289" s="96" t="s">
        <v>1135</v>
      </c>
      <c r="N289" s="97" t="n">
        <v>6</v>
      </c>
      <c r="O289" s="96"/>
      <c r="P289" s="98"/>
      <c r="Q289" s="99"/>
      <c r="R289" s="100" t="n">
        <v>0</v>
      </c>
      <c r="S289" s="101" t="n">
        <v>19645</v>
      </c>
    </row>
    <row r="290" customFormat="false" ht="15" hidden="false" customHeight="false" outlineLevel="0" collapsed="false">
      <c r="A290" s="90" t="s">
        <v>1165</v>
      </c>
      <c r="B290" s="102" t="s">
        <v>1166</v>
      </c>
      <c r="C290" s="92"/>
      <c r="D290" s="93"/>
      <c r="E290" s="107" t="s">
        <v>46</v>
      </c>
      <c r="F290" s="95"/>
      <c r="G290" s="95"/>
      <c r="H290" s="95"/>
      <c r="I290" s="95"/>
      <c r="J290" s="95"/>
      <c r="K290" s="95"/>
      <c r="L290" s="95"/>
      <c r="M290" s="96" t="s">
        <v>1135</v>
      </c>
      <c r="N290" s="97" t="n">
        <v>6</v>
      </c>
      <c r="O290" s="96"/>
      <c r="P290" s="98"/>
      <c r="Q290" s="99"/>
      <c r="R290" s="100" t="n">
        <v>0</v>
      </c>
      <c r="S290" s="101" t="n">
        <v>1383</v>
      </c>
    </row>
    <row r="291" customFormat="false" ht="15" hidden="false" customHeight="false" outlineLevel="0" collapsed="false">
      <c r="A291" s="90" t="s">
        <v>1167</v>
      </c>
      <c r="B291" s="102" t="s">
        <v>1168</v>
      </c>
      <c r="C291" s="92"/>
      <c r="D291" s="93"/>
      <c r="E291" s="107" t="s">
        <v>1169</v>
      </c>
      <c r="F291" s="95"/>
      <c r="G291" s="95"/>
      <c r="H291" s="95"/>
      <c r="I291" s="95"/>
      <c r="J291" s="95"/>
      <c r="K291" s="95"/>
      <c r="L291" s="95"/>
      <c r="M291" s="96" t="s">
        <v>1135</v>
      </c>
      <c r="N291" s="97" t="n">
        <v>6</v>
      </c>
      <c r="O291" s="96"/>
      <c r="P291" s="98"/>
      <c r="Q291" s="99"/>
      <c r="R291" s="100" t="n">
        <v>0</v>
      </c>
      <c r="S291" s="101" t="n">
        <v>19647</v>
      </c>
    </row>
    <row r="292" customFormat="false" ht="15" hidden="false" customHeight="false" outlineLevel="0" collapsed="false">
      <c r="A292" s="90" t="s">
        <v>1170</v>
      </c>
      <c r="B292" s="102" t="s">
        <v>1171</v>
      </c>
      <c r="C292" s="92"/>
      <c r="D292" s="93"/>
      <c r="E292" s="107" t="s">
        <v>46</v>
      </c>
      <c r="F292" s="95"/>
      <c r="G292" s="95"/>
      <c r="H292" s="95"/>
      <c r="I292" s="95"/>
      <c r="J292" s="95"/>
      <c r="K292" s="95"/>
      <c r="L292" s="95"/>
      <c r="M292" s="96" t="s">
        <v>1135</v>
      </c>
      <c r="N292" s="97" t="n">
        <v>6</v>
      </c>
      <c r="O292" s="96"/>
      <c r="P292" s="98"/>
      <c r="Q292" s="99"/>
      <c r="R292" s="100" t="n">
        <v>0</v>
      </c>
      <c r="S292" s="101" t="n">
        <v>19799</v>
      </c>
    </row>
    <row r="293" customFormat="false" ht="15" hidden="false" customHeight="false" outlineLevel="0" collapsed="false">
      <c r="A293" s="90" t="s">
        <v>1172</v>
      </c>
      <c r="B293" s="102" t="s">
        <v>1173</v>
      </c>
      <c r="C293" s="92"/>
      <c r="D293" s="93"/>
      <c r="E293" s="107" t="s">
        <v>46</v>
      </c>
      <c r="F293" s="95"/>
      <c r="G293" s="95"/>
      <c r="H293" s="95"/>
      <c r="I293" s="95"/>
      <c r="J293" s="95"/>
      <c r="K293" s="95"/>
      <c r="L293" s="95"/>
      <c r="M293" s="96" t="s">
        <v>1135</v>
      </c>
      <c r="N293" s="97" t="n">
        <v>6</v>
      </c>
      <c r="O293" s="96"/>
      <c r="P293" s="98"/>
      <c r="Q293" s="99"/>
      <c r="R293" s="100" t="n">
        <v>0</v>
      </c>
      <c r="S293" s="101" t="n">
        <v>19800</v>
      </c>
    </row>
    <row r="294" customFormat="false" ht="15" hidden="false" customHeight="false" outlineLevel="0" collapsed="false">
      <c r="A294" s="90" t="s">
        <v>1174</v>
      </c>
      <c r="B294" s="102" t="s">
        <v>1175</v>
      </c>
      <c r="C294" s="92"/>
      <c r="D294" s="93"/>
      <c r="E294" s="107" t="s">
        <v>46</v>
      </c>
      <c r="F294" s="95"/>
      <c r="G294" s="95"/>
      <c r="H294" s="95"/>
      <c r="I294" s="95"/>
      <c r="J294" s="95"/>
      <c r="K294" s="95"/>
      <c r="L294" s="95"/>
      <c r="M294" s="96" t="s">
        <v>1135</v>
      </c>
      <c r="N294" s="97" t="n">
        <v>6</v>
      </c>
      <c r="O294" s="96"/>
      <c r="P294" s="98"/>
      <c r="Q294" s="99"/>
      <c r="R294" s="100" t="n">
        <v>0</v>
      </c>
      <c r="S294" s="101" t="n">
        <v>19801</v>
      </c>
    </row>
    <row r="295" customFormat="false" ht="15" hidden="false" customHeight="false" outlineLevel="0" collapsed="false">
      <c r="A295" s="90" t="s">
        <v>1176</v>
      </c>
      <c r="B295" s="102" t="s">
        <v>1177</v>
      </c>
      <c r="C295" s="92"/>
      <c r="D295" s="93"/>
      <c r="E295" s="107" t="s">
        <v>1178</v>
      </c>
      <c r="F295" s="95"/>
      <c r="G295" s="95"/>
      <c r="H295" s="95"/>
      <c r="I295" s="95"/>
      <c r="J295" s="95"/>
      <c r="K295" s="95"/>
      <c r="L295" s="95"/>
      <c r="M295" s="96" t="s">
        <v>1135</v>
      </c>
      <c r="N295" s="97" t="n">
        <v>6</v>
      </c>
      <c r="O295" s="96"/>
      <c r="P295" s="98"/>
      <c r="Q295" s="99"/>
      <c r="R295" s="100" t="n">
        <v>0</v>
      </c>
      <c r="S295" s="101" t="n">
        <v>19802</v>
      </c>
    </row>
    <row r="296" customFormat="false" ht="15" hidden="false" customHeight="false" outlineLevel="0" collapsed="false">
      <c r="A296" s="90" t="s">
        <v>1179</v>
      </c>
      <c r="B296" s="102" t="s">
        <v>1180</v>
      </c>
      <c r="C296" s="92"/>
      <c r="D296" s="93"/>
      <c r="E296" s="107" t="s">
        <v>115</v>
      </c>
      <c r="F296" s="95"/>
      <c r="G296" s="95"/>
      <c r="H296" s="95"/>
      <c r="I296" s="95"/>
      <c r="J296" s="95"/>
      <c r="K296" s="95"/>
      <c r="L296" s="95"/>
      <c r="M296" s="96" t="s">
        <v>1135</v>
      </c>
      <c r="N296" s="97" t="n">
        <v>6</v>
      </c>
      <c r="O296" s="96"/>
      <c r="P296" s="98"/>
      <c r="Q296" s="99"/>
      <c r="R296" s="100" t="n">
        <v>0</v>
      </c>
      <c r="S296" s="101" t="n">
        <v>19803</v>
      </c>
    </row>
    <row r="297" customFormat="false" ht="15" hidden="false" customHeight="false" outlineLevel="0" collapsed="false">
      <c r="A297" s="90" t="s">
        <v>1181</v>
      </c>
      <c r="B297" s="102" t="s">
        <v>1182</v>
      </c>
      <c r="C297" s="92"/>
      <c r="D297" s="93"/>
      <c r="E297" s="107" t="s">
        <v>46</v>
      </c>
      <c r="F297" s="95"/>
      <c r="G297" s="95"/>
      <c r="H297" s="95"/>
      <c r="I297" s="95"/>
      <c r="J297" s="95"/>
      <c r="K297" s="95"/>
      <c r="L297" s="95"/>
      <c r="M297" s="96" t="s">
        <v>1135</v>
      </c>
      <c r="N297" s="97" t="n">
        <v>6</v>
      </c>
      <c r="O297" s="96"/>
      <c r="P297" s="98"/>
      <c r="Q297" s="99"/>
      <c r="R297" s="100" t="n">
        <v>0</v>
      </c>
      <c r="S297" s="101" t="n">
        <v>19804</v>
      </c>
    </row>
    <row r="298" customFormat="false" ht="15" hidden="false" customHeight="false" outlineLevel="0" collapsed="false">
      <c r="A298" s="90" t="s">
        <v>1183</v>
      </c>
      <c r="B298" s="102" t="s">
        <v>1184</v>
      </c>
      <c r="C298" s="92"/>
      <c r="D298" s="93"/>
      <c r="E298" s="107" t="s">
        <v>46</v>
      </c>
      <c r="F298" s="95"/>
      <c r="G298" s="95"/>
      <c r="H298" s="95"/>
      <c r="I298" s="95"/>
      <c r="J298" s="95"/>
      <c r="K298" s="95"/>
      <c r="L298" s="95"/>
      <c r="M298" s="96" t="s">
        <v>1135</v>
      </c>
      <c r="N298" s="97" t="n">
        <v>6</v>
      </c>
      <c r="O298" s="96"/>
      <c r="P298" s="98"/>
      <c r="Q298" s="99"/>
      <c r="R298" s="100" t="n">
        <v>0</v>
      </c>
      <c r="S298" s="101" t="n">
        <v>19805</v>
      </c>
    </row>
    <row r="299" customFormat="false" ht="15" hidden="false" customHeight="false" outlineLevel="0" collapsed="false">
      <c r="A299" s="90" t="s">
        <v>1185</v>
      </c>
      <c r="B299" s="102" t="s">
        <v>1186</v>
      </c>
      <c r="C299" s="92"/>
      <c r="D299" s="93"/>
      <c r="E299" s="107" t="s">
        <v>46</v>
      </c>
      <c r="F299" s="95"/>
      <c r="G299" s="95"/>
      <c r="H299" s="95"/>
      <c r="I299" s="95"/>
      <c r="J299" s="95"/>
      <c r="K299" s="95"/>
      <c r="L299" s="95"/>
      <c r="M299" s="96" t="s">
        <v>1135</v>
      </c>
      <c r="N299" s="97" t="n">
        <v>6</v>
      </c>
      <c r="O299" s="96"/>
      <c r="P299" s="98"/>
      <c r="Q299" s="99"/>
      <c r="R299" s="100" t="n">
        <v>0</v>
      </c>
      <c r="S299" s="101" t="n">
        <v>19806</v>
      </c>
    </row>
    <row r="300" customFormat="false" ht="15" hidden="false" customHeight="false" outlineLevel="0" collapsed="false">
      <c r="A300" s="90" t="s">
        <v>1187</v>
      </c>
      <c r="B300" s="102" t="s">
        <v>1188</v>
      </c>
      <c r="C300" s="92"/>
      <c r="D300" s="93"/>
      <c r="E300" s="107" t="s">
        <v>46</v>
      </c>
      <c r="F300" s="95"/>
      <c r="G300" s="95"/>
      <c r="H300" s="95"/>
      <c r="I300" s="95"/>
      <c r="J300" s="95"/>
      <c r="K300" s="95"/>
      <c r="L300" s="95"/>
      <c r="M300" s="96" t="s">
        <v>1135</v>
      </c>
      <c r="N300" s="97" t="n">
        <v>6</v>
      </c>
      <c r="O300" s="96"/>
      <c r="P300" s="98"/>
      <c r="Q300" s="99"/>
      <c r="R300" s="100" t="n">
        <v>0</v>
      </c>
      <c r="S300" s="101" t="n">
        <v>19807</v>
      </c>
    </row>
    <row r="301" customFormat="false" ht="15" hidden="false" customHeight="false" outlineLevel="0" collapsed="false">
      <c r="A301" s="90" t="s">
        <v>1189</v>
      </c>
      <c r="B301" s="102" t="s">
        <v>1190</v>
      </c>
      <c r="C301" s="92"/>
      <c r="D301" s="93"/>
      <c r="E301" s="107" t="s">
        <v>46</v>
      </c>
      <c r="F301" s="95"/>
      <c r="G301" s="95"/>
      <c r="H301" s="95"/>
      <c r="I301" s="95"/>
      <c r="J301" s="95"/>
      <c r="K301" s="95"/>
      <c r="L301" s="95"/>
      <c r="M301" s="96" t="s">
        <v>1135</v>
      </c>
      <c r="N301" s="97" t="n">
        <v>6</v>
      </c>
      <c r="O301" s="96"/>
      <c r="P301" s="98"/>
      <c r="Q301" s="99"/>
      <c r="R301" s="100" t="n">
        <v>0</v>
      </c>
      <c r="S301" s="101" t="n">
        <v>19808</v>
      </c>
    </row>
    <row r="302" customFormat="false" ht="15" hidden="false" customHeight="false" outlineLevel="0" collapsed="false">
      <c r="A302" s="90" t="s">
        <v>1191</v>
      </c>
      <c r="B302" s="102" t="s">
        <v>1192</v>
      </c>
      <c r="C302" s="92"/>
      <c r="D302" s="93"/>
      <c r="E302" s="107" t="s">
        <v>46</v>
      </c>
      <c r="F302" s="95"/>
      <c r="G302" s="95"/>
      <c r="H302" s="95"/>
      <c r="I302" s="95"/>
      <c r="J302" s="95"/>
      <c r="K302" s="95"/>
      <c r="L302" s="95"/>
      <c r="M302" s="96" t="s">
        <v>1135</v>
      </c>
      <c r="N302" s="97" t="n">
        <v>6</v>
      </c>
      <c r="O302" s="96"/>
      <c r="P302" s="98"/>
      <c r="Q302" s="99"/>
      <c r="R302" s="100" t="n">
        <v>0</v>
      </c>
      <c r="S302" s="101" t="n">
        <v>19809</v>
      </c>
    </row>
    <row r="303" customFormat="false" ht="15" hidden="false" customHeight="false" outlineLevel="0" collapsed="false">
      <c r="A303" s="90" t="s">
        <v>1193</v>
      </c>
      <c r="B303" s="102" t="s">
        <v>1194</v>
      </c>
      <c r="C303" s="92"/>
      <c r="D303" s="93"/>
      <c r="E303" s="107" t="s">
        <v>46</v>
      </c>
      <c r="F303" s="95"/>
      <c r="G303" s="95"/>
      <c r="H303" s="95"/>
      <c r="I303" s="95"/>
      <c r="J303" s="95"/>
      <c r="K303" s="95"/>
      <c r="L303" s="95"/>
      <c r="M303" s="96" t="s">
        <v>1135</v>
      </c>
      <c r="N303" s="97" t="n">
        <v>6</v>
      </c>
      <c r="O303" s="96"/>
      <c r="P303" s="98"/>
      <c r="Q303" s="99"/>
      <c r="R303" s="100" t="n">
        <v>0</v>
      </c>
      <c r="S303" s="101" t="n">
        <v>19810</v>
      </c>
    </row>
    <row r="304" customFormat="false" ht="15" hidden="false" customHeight="false" outlineLevel="0" collapsed="false">
      <c r="A304" s="90" t="s">
        <v>1195</v>
      </c>
      <c r="B304" s="102" t="s">
        <v>1196</v>
      </c>
      <c r="C304" s="92"/>
      <c r="D304" s="93"/>
      <c r="E304" s="107" t="s">
        <v>46</v>
      </c>
      <c r="F304" s="95"/>
      <c r="G304" s="95"/>
      <c r="H304" s="95"/>
      <c r="I304" s="95"/>
      <c r="J304" s="95"/>
      <c r="K304" s="95"/>
      <c r="L304" s="95"/>
      <c r="M304" s="96" t="s">
        <v>1135</v>
      </c>
      <c r="N304" s="97" t="n">
        <v>6</v>
      </c>
      <c r="O304" s="96"/>
      <c r="P304" s="98"/>
      <c r="Q304" s="99"/>
      <c r="R304" s="100" t="n">
        <v>0</v>
      </c>
      <c r="S304" s="101" t="n">
        <v>19811</v>
      </c>
    </row>
    <row r="305" customFormat="false" ht="15" hidden="false" customHeight="false" outlineLevel="0" collapsed="false">
      <c r="A305" s="90" t="s">
        <v>1197</v>
      </c>
      <c r="B305" s="102" t="s">
        <v>1198</v>
      </c>
      <c r="C305" s="92"/>
      <c r="D305" s="93"/>
      <c r="E305" s="107" t="s">
        <v>46</v>
      </c>
      <c r="F305" s="95"/>
      <c r="G305" s="95"/>
      <c r="H305" s="95"/>
      <c r="I305" s="95"/>
      <c r="J305" s="95"/>
      <c r="K305" s="95"/>
      <c r="L305" s="95"/>
      <c r="M305" s="96" t="s">
        <v>1135</v>
      </c>
      <c r="N305" s="97" t="n">
        <v>6</v>
      </c>
      <c r="O305" s="96"/>
      <c r="P305" s="98"/>
      <c r="Q305" s="99"/>
      <c r="R305" s="100" t="n">
        <v>0</v>
      </c>
      <c r="S305" s="101" t="n">
        <v>1403</v>
      </c>
    </row>
    <row r="306" customFormat="false" ht="15" hidden="false" customHeight="false" outlineLevel="0" collapsed="false">
      <c r="A306" s="90" t="s">
        <v>1199</v>
      </c>
      <c r="B306" s="102" t="s">
        <v>1200</v>
      </c>
      <c r="C306" s="92"/>
      <c r="D306" s="93"/>
      <c r="E306" s="107" t="s">
        <v>115</v>
      </c>
      <c r="F306" s="95"/>
      <c r="G306" s="95"/>
      <c r="H306" s="95"/>
      <c r="I306" s="95"/>
      <c r="J306" s="95"/>
      <c r="K306" s="95"/>
      <c r="L306" s="95"/>
      <c r="M306" s="96" t="s">
        <v>1135</v>
      </c>
      <c r="N306" s="97" t="n">
        <v>6</v>
      </c>
      <c r="O306" s="96"/>
      <c r="P306" s="98"/>
      <c r="Q306" s="99"/>
      <c r="R306" s="100" t="n">
        <v>0</v>
      </c>
      <c r="S306" s="101" t="n">
        <v>1395</v>
      </c>
    </row>
    <row r="307" customFormat="false" ht="15" hidden="false" customHeight="false" outlineLevel="0" collapsed="false">
      <c r="A307" s="90" t="s">
        <v>1201</v>
      </c>
      <c r="B307" s="102" t="s">
        <v>1202</v>
      </c>
      <c r="C307" s="92"/>
      <c r="D307" s="93"/>
      <c r="E307" s="107" t="s">
        <v>46</v>
      </c>
      <c r="F307" s="95"/>
      <c r="G307" s="95"/>
      <c r="H307" s="95"/>
      <c r="I307" s="95"/>
      <c r="J307" s="95"/>
      <c r="K307" s="95"/>
      <c r="L307" s="95"/>
      <c r="M307" s="96" t="s">
        <v>1135</v>
      </c>
      <c r="N307" s="97" t="n">
        <v>6</v>
      </c>
      <c r="O307" s="96"/>
      <c r="P307" s="98"/>
      <c r="Q307" s="99"/>
      <c r="R307" s="100" t="n">
        <v>0</v>
      </c>
      <c r="S307" s="101" t="n">
        <v>19912</v>
      </c>
    </row>
    <row r="308" customFormat="false" ht="15" hidden="false" customHeight="false" outlineLevel="0" collapsed="false">
      <c r="A308" s="90" t="s">
        <v>1203</v>
      </c>
      <c r="B308" s="102" t="s">
        <v>1204</v>
      </c>
      <c r="C308" s="92"/>
      <c r="D308" s="93"/>
      <c r="E308" s="107" t="s">
        <v>1205</v>
      </c>
      <c r="F308" s="95"/>
      <c r="G308" s="95"/>
      <c r="H308" s="95"/>
      <c r="I308" s="95"/>
      <c r="J308" s="95"/>
      <c r="K308" s="95"/>
      <c r="L308" s="95"/>
      <c r="M308" s="96" t="s">
        <v>1135</v>
      </c>
      <c r="N308" s="97" t="n">
        <v>6</v>
      </c>
      <c r="O308" s="96"/>
      <c r="P308" s="98"/>
      <c r="Q308" s="99"/>
      <c r="R308" s="100" t="n">
        <v>0</v>
      </c>
      <c r="S308" s="101" t="n">
        <v>1441</v>
      </c>
    </row>
    <row r="309" customFormat="false" ht="15" hidden="false" customHeight="false" outlineLevel="0" collapsed="false">
      <c r="A309" s="90" t="s">
        <v>1206</v>
      </c>
      <c r="B309" s="102" t="s">
        <v>1207</v>
      </c>
      <c r="C309" s="92"/>
      <c r="D309" s="93"/>
      <c r="E309" s="107" t="s">
        <v>46</v>
      </c>
      <c r="F309" s="95"/>
      <c r="G309" s="95"/>
      <c r="H309" s="95"/>
      <c r="I309" s="95"/>
      <c r="J309" s="95"/>
      <c r="K309" s="95"/>
      <c r="L309" s="95"/>
      <c r="M309" s="96" t="s">
        <v>1135</v>
      </c>
      <c r="N309" s="97" t="n">
        <v>6</v>
      </c>
      <c r="O309" s="151"/>
      <c r="P309" s="98"/>
      <c r="Q309" s="99"/>
      <c r="R309" s="100" t="n">
        <v>0</v>
      </c>
      <c r="S309" s="101" t="n">
        <v>1435</v>
      </c>
    </row>
    <row r="310" customFormat="false" ht="15" hidden="false" customHeight="false" outlineLevel="0" collapsed="false">
      <c r="A310" s="103"/>
      <c r="B310" s="104" t="s">
        <v>1208</v>
      </c>
      <c r="C310" s="105"/>
      <c r="D310" s="106"/>
      <c r="E310" s="94"/>
      <c r="F310" s="95"/>
      <c r="G310" s="95"/>
      <c r="H310" s="95"/>
      <c r="I310" s="95"/>
      <c r="J310" s="95"/>
      <c r="K310" s="95"/>
      <c r="L310" s="95"/>
      <c r="M310" s="96" t="s">
        <v>1209</v>
      </c>
      <c r="N310" s="97" t="n">
        <v>6.8</v>
      </c>
      <c r="O310" s="96"/>
      <c r="P310" s="98" t="s">
        <v>39</v>
      </c>
      <c r="Q310" s="99"/>
      <c r="R310" s="100" t="n">
        <v>1</v>
      </c>
      <c r="S310" s="101"/>
    </row>
    <row r="311" customFormat="false" ht="15" hidden="false" customHeight="false" outlineLevel="0" collapsed="false">
      <c r="A311" s="103"/>
      <c r="B311" s="103" t="s">
        <v>1210</v>
      </c>
      <c r="C311" s="105"/>
      <c r="D311" s="106"/>
      <c r="E311" s="107"/>
      <c r="F311" s="95"/>
      <c r="G311" s="95"/>
      <c r="H311" s="95"/>
      <c r="I311" s="95"/>
      <c r="J311" s="95"/>
      <c r="K311" s="95"/>
      <c r="L311" s="95"/>
      <c r="M311" s="96" t="s">
        <v>1209</v>
      </c>
      <c r="N311" s="97" t="n">
        <v>7</v>
      </c>
      <c r="O311" s="96" t="s">
        <v>1211</v>
      </c>
      <c r="P311" s="98" t="s">
        <v>39</v>
      </c>
      <c r="Q311" s="99"/>
      <c r="R311" s="100" t="n">
        <v>1</v>
      </c>
      <c r="S311" s="101"/>
    </row>
    <row r="312" customFormat="false" ht="15" hidden="false" customHeight="false" outlineLevel="0" collapsed="false">
      <c r="A312" s="90" t="s">
        <v>1212</v>
      </c>
      <c r="B312" s="102" t="s">
        <v>1213</v>
      </c>
      <c r="C312" s="92"/>
      <c r="D312" s="93"/>
      <c r="E312" s="107" t="s">
        <v>46</v>
      </c>
      <c r="F312" s="95"/>
      <c r="G312" s="95"/>
      <c r="H312" s="95"/>
      <c r="I312" s="95"/>
      <c r="J312" s="95"/>
      <c r="K312" s="95"/>
      <c r="L312" s="95"/>
      <c r="M312" s="96" t="s">
        <v>1214</v>
      </c>
      <c r="N312" s="97" t="n">
        <v>7</v>
      </c>
      <c r="O312" s="96" t="s">
        <v>1211</v>
      </c>
      <c r="P312" s="98"/>
      <c r="Q312" s="99" t="s">
        <v>1215</v>
      </c>
      <c r="R312" s="100" t="n">
        <v>0</v>
      </c>
      <c r="S312" s="101" t="n">
        <v>19752</v>
      </c>
    </row>
    <row r="313" customFormat="false" ht="15" hidden="false" customHeight="false" outlineLevel="0" collapsed="false">
      <c r="A313" s="90" t="s">
        <v>1216</v>
      </c>
      <c r="B313" s="102" t="s">
        <v>1217</v>
      </c>
      <c r="C313" s="92"/>
      <c r="D313" s="93"/>
      <c r="E313" s="107" t="s">
        <v>46</v>
      </c>
      <c r="F313" s="95"/>
      <c r="G313" s="95"/>
      <c r="H313" s="95"/>
      <c r="I313" s="95"/>
      <c r="J313" s="95"/>
      <c r="K313" s="95"/>
      <c r="L313" s="95"/>
      <c r="M313" s="96" t="s">
        <v>1214</v>
      </c>
      <c r="N313" s="97" t="n">
        <v>7</v>
      </c>
      <c r="O313" s="96" t="s">
        <v>1211</v>
      </c>
      <c r="P313" s="98"/>
      <c r="Q313" s="99" t="s">
        <v>1218</v>
      </c>
      <c r="R313" s="100" t="n">
        <v>0</v>
      </c>
      <c r="S313" s="101" t="n">
        <v>19756</v>
      </c>
    </row>
    <row r="314" customFormat="false" ht="15" hidden="false" customHeight="false" outlineLevel="0" collapsed="false">
      <c r="A314" s="90" t="s">
        <v>1219</v>
      </c>
      <c r="B314" s="102" t="s">
        <v>1220</v>
      </c>
      <c r="C314" s="92"/>
      <c r="D314" s="93"/>
      <c r="E314" s="107" t="s">
        <v>46</v>
      </c>
      <c r="F314" s="95"/>
      <c r="G314" s="95"/>
      <c r="H314" s="95"/>
      <c r="I314" s="95"/>
      <c r="J314" s="95"/>
      <c r="K314" s="95"/>
      <c r="L314" s="95"/>
      <c r="M314" s="96" t="s">
        <v>1214</v>
      </c>
      <c r="N314" s="97" t="n">
        <v>7</v>
      </c>
      <c r="O314" s="96" t="s">
        <v>1211</v>
      </c>
      <c r="P314" s="98"/>
      <c r="Q314" s="99" t="s">
        <v>1218</v>
      </c>
      <c r="R314" s="100" t="n">
        <v>0</v>
      </c>
      <c r="S314" s="101" t="n">
        <v>19757</v>
      </c>
    </row>
    <row r="315" customFormat="false" ht="15" hidden="false" customHeight="false" outlineLevel="0" collapsed="false">
      <c r="A315" s="109" t="s">
        <v>1221</v>
      </c>
      <c r="B315" s="102" t="s">
        <v>1222</v>
      </c>
      <c r="C315" s="92" t="n">
        <v>17</v>
      </c>
      <c r="D315" s="93" t="n">
        <v>3</v>
      </c>
      <c r="E315" s="94" t="s">
        <v>115</v>
      </c>
      <c r="F315" s="95" t="s">
        <v>1223</v>
      </c>
      <c r="G315" s="95"/>
      <c r="H315" s="95"/>
      <c r="I315" s="95"/>
      <c r="J315" s="95"/>
      <c r="K315" s="95"/>
      <c r="L315" s="95"/>
      <c r="M315" s="96" t="s">
        <v>1214</v>
      </c>
      <c r="N315" s="97" t="n">
        <v>7</v>
      </c>
      <c r="O315" s="96" t="s">
        <v>1211</v>
      </c>
      <c r="P315" s="98" t="s">
        <v>39</v>
      </c>
      <c r="Q315" s="99" t="s">
        <v>1215</v>
      </c>
      <c r="R315" s="100" t="n">
        <v>0</v>
      </c>
      <c r="S315" s="101" t="n">
        <v>1973</v>
      </c>
    </row>
    <row r="316" customFormat="false" ht="15" hidden="false" customHeight="false" outlineLevel="0" collapsed="false">
      <c r="A316" s="109" t="s">
        <v>1224</v>
      </c>
      <c r="B316" s="102" t="s">
        <v>1225</v>
      </c>
      <c r="C316" s="92" t="n">
        <v>10</v>
      </c>
      <c r="D316" s="93" t="n">
        <v>1</v>
      </c>
      <c r="E316" s="94" t="s">
        <v>1226</v>
      </c>
      <c r="F316" s="95" t="s">
        <v>1227</v>
      </c>
      <c r="G316" s="95" t="s">
        <v>1228</v>
      </c>
      <c r="H316" s="95"/>
      <c r="I316" s="95"/>
      <c r="J316" s="95"/>
      <c r="K316" s="95"/>
      <c r="L316" s="95"/>
      <c r="M316" s="96" t="s">
        <v>1214</v>
      </c>
      <c r="N316" s="97" t="n">
        <v>7</v>
      </c>
      <c r="O316" s="96" t="s">
        <v>1211</v>
      </c>
      <c r="P316" s="98" t="s">
        <v>39</v>
      </c>
      <c r="Q316" s="99" t="s">
        <v>1215</v>
      </c>
      <c r="R316" s="100" t="n">
        <v>0</v>
      </c>
      <c r="S316" s="101" t="n">
        <v>1974</v>
      </c>
    </row>
    <row r="317" customFormat="false" ht="15" hidden="false" customHeight="false" outlineLevel="0" collapsed="false">
      <c r="A317" s="90" t="s">
        <v>1229</v>
      </c>
      <c r="B317" s="102" t="s">
        <v>1230</v>
      </c>
      <c r="C317" s="92"/>
      <c r="D317" s="93"/>
      <c r="E317" s="107" t="s">
        <v>46</v>
      </c>
      <c r="F317" s="95"/>
      <c r="G317" s="95"/>
      <c r="H317" s="95"/>
      <c r="I317" s="95"/>
      <c r="J317" s="95"/>
      <c r="K317" s="95"/>
      <c r="L317" s="95"/>
      <c r="M317" s="96" t="s">
        <v>1214</v>
      </c>
      <c r="N317" s="97" t="n">
        <v>7</v>
      </c>
      <c r="O317" s="96" t="s">
        <v>1211</v>
      </c>
      <c r="P317" s="98"/>
      <c r="Q317" s="99" t="s">
        <v>1218</v>
      </c>
      <c r="R317" s="100" t="n">
        <v>0</v>
      </c>
      <c r="S317" s="101" t="n">
        <v>1456</v>
      </c>
    </row>
    <row r="318" customFormat="false" ht="15" hidden="false" customHeight="false" outlineLevel="0" collapsed="false">
      <c r="A318" s="90" t="s">
        <v>1231</v>
      </c>
      <c r="B318" s="102" t="s">
        <v>1232</v>
      </c>
      <c r="C318" s="92"/>
      <c r="D318" s="93"/>
      <c r="E318" s="107" t="s">
        <v>1233</v>
      </c>
      <c r="F318" s="95"/>
      <c r="G318" s="95"/>
      <c r="H318" s="95"/>
      <c r="I318" s="95"/>
      <c r="J318" s="95"/>
      <c r="K318" s="95"/>
      <c r="L318" s="95"/>
      <c r="M318" s="96" t="s">
        <v>1214</v>
      </c>
      <c r="N318" s="97" t="n">
        <v>7</v>
      </c>
      <c r="O318" s="96" t="s">
        <v>1211</v>
      </c>
      <c r="P318" s="98"/>
      <c r="Q318" s="99" t="s">
        <v>1215</v>
      </c>
      <c r="R318" s="100" t="n">
        <v>0</v>
      </c>
      <c r="S318" s="101" t="n">
        <v>19544</v>
      </c>
    </row>
    <row r="319" customFormat="false" ht="15" hidden="false" customHeight="false" outlineLevel="0" collapsed="false">
      <c r="A319" s="90" t="s">
        <v>1234</v>
      </c>
      <c r="B319" s="102" t="s">
        <v>1235</v>
      </c>
      <c r="C319" s="92"/>
      <c r="D319" s="93"/>
      <c r="E319" s="107" t="s">
        <v>46</v>
      </c>
      <c r="F319" s="95"/>
      <c r="G319" s="95"/>
      <c r="H319" s="95"/>
      <c r="I319" s="95"/>
      <c r="J319" s="95"/>
      <c r="K319" s="95"/>
      <c r="L319" s="95"/>
      <c r="M319" s="96" t="s">
        <v>1214</v>
      </c>
      <c r="N319" s="97" t="n">
        <v>7</v>
      </c>
      <c r="O319" s="96" t="s">
        <v>1211</v>
      </c>
      <c r="P319" s="98"/>
      <c r="Q319" s="99" t="s">
        <v>1218</v>
      </c>
      <c r="R319" s="100" t="n">
        <v>0</v>
      </c>
      <c r="S319" s="101" t="n">
        <v>19546</v>
      </c>
    </row>
    <row r="320" customFormat="false" ht="15" hidden="false" customHeight="false" outlineLevel="0" collapsed="false">
      <c r="A320" s="90" t="s">
        <v>1236</v>
      </c>
      <c r="B320" s="102" t="s">
        <v>1237</v>
      </c>
      <c r="C320" s="92"/>
      <c r="D320" s="93"/>
      <c r="E320" s="107" t="s">
        <v>1238</v>
      </c>
      <c r="F320" s="95"/>
      <c r="G320" s="95"/>
      <c r="H320" s="95"/>
      <c r="I320" s="95"/>
      <c r="J320" s="95"/>
      <c r="K320" s="95"/>
      <c r="L320" s="95"/>
      <c r="M320" s="96" t="s">
        <v>1214</v>
      </c>
      <c r="N320" s="97" t="n">
        <v>7</v>
      </c>
      <c r="O320" s="96" t="s">
        <v>1211</v>
      </c>
      <c r="P320" s="98"/>
      <c r="Q320" s="99" t="s">
        <v>1215</v>
      </c>
      <c r="R320" s="100" t="n">
        <v>0</v>
      </c>
      <c r="S320" s="101" t="n">
        <v>1697</v>
      </c>
    </row>
    <row r="321" customFormat="false" ht="15" hidden="false" customHeight="false" outlineLevel="0" collapsed="false">
      <c r="A321" s="90" t="s">
        <v>1239</v>
      </c>
      <c r="B321" s="102" t="s">
        <v>1240</v>
      </c>
      <c r="C321" s="92"/>
      <c r="D321" s="93"/>
      <c r="E321" s="107" t="s">
        <v>1241</v>
      </c>
      <c r="F321" s="95"/>
      <c r="G321" s="95"/>
      <c r="H321" s="95"/>
      <c r="I321" s="95"/>
      <c r="J321" s="95"/>
      <c r="K321" s="95"/>
      <c r="L321" s="95"/>
      <c r="M321" s="96" t="s">
        <v>1214</v>
      </c>
      <c r="N321" s="97" t="n">
        <v>7</v>
      </c>
      <c r="O321" s="96" t="s">
        <v>1211</v>
      </c>
      <c r="P321" s="98"/>
      <c r="Q321" s="99" t="s">
        <v>1215</v>
      </c>
      <c r="R321" s="100" t="n">
        <v>0</v>
      </c>
      <c r="S321" s="101" t="n">
        <v>19549</v>
      </c>
    </row>
    <row r="322" customFormat="false" ht="15" hidden="false" customHeight="false" outlineLevel="0" collapsed="false">
      <c r="A322" s="90" t="s">
        <v>1242</v>
      </c>
      <c r="B322" s="102" t="s">
        <v>1243</v>
      </c>
      <c r="C322" s="92"/>
      <c r="D322" s="93"/>
      <c r="E322" s="107" t="s">
        <v>46</v>
      </c>
      <c r="F322" s="95"/>
      <c r="G322" s="95"/>
      <c r="H322" s="95"/>
      <c r="I322" s="95"/>
      <c r="J322" s="95"/>
      <c r="K322" s="95"/>
      <c r="L322" s="95"/>
      <c r="M322" s="96" t="s">
        <v>1214</v>
      </c>
      <c r="N322" s="97" t="n">
        <v>7</v>
      </c>
      <c r="O322" s="96" t="s">
        <v>1211</v>
      </c>
      <c r="P322" s="98"/>
      <c r="Q322" s="99" t="s">
        <v>1215</v>
      </c>
      <c r="R322" s="100" t="n">
        <v>0</v>
      </c>
      <c r="S322" s="101" t="n">
        <v>19550</v>
      </c>
    </row>
    <row r="323" customFormat="false" ht="15" hidden="false" customHeight="false" outlineLevel="0" collapsed="false">
      <c r="A323" s="109" t="s">
        <v>1244</v>
      </c>
      <c r="B323" s="102" t="s">
        <v>1245</v>
      </c>
      <c r="C323" s="92" t="n">
        <v>12</v>
      </c>
      <c r="D323" s="93" t="n">
        <v>1</v>
      </c>
      <c r="E323" s="94" t="s">
        <v>1246</v>
      </c>
      <c r="F323" s="95" t="s">
        <v>1247</v>
      </c>
      <c r="G323" s="95"/>
      <c r="H323" s="95"/>
      <c r="I323" s="95"/>
      <c r="J323" s="95"/>
      <c r="K323" s="95"/>
      <c r="L323" s="95"/>
      <c r="M323" s="96" t="s">
        <v>1214</v>
      </c>
      <c r="N323" s="97" t="n">
        <v>7</v>
      </c>
      <c r="O323" s="96" t="s">
        <v>1211</v>
      </c>
      <c r="P323" s="98" t="s">
        <v>39</v>
      </c>
      <c r="Q323" s="99" t="s">
        <v>1215</v>
      </c>
      <c r="R323" s="100" t="n">
        <v>0</v>
      </c>
      <c r="S323" s="101" t="n">
        <v>1698</v>
      </c>
    </row>
    <row r="324" customFormat="false" ht="15" hidden="false" customHeight="false" outlineLevel="0" collapsed="false">
      <c r="A324" s="90" t="s">
        <v>1248</v>
      </c>
      <c r="B324" s="102" t="s">
        <v>1249</v>
      </c>
      <c r="C324" s="92"/>
      <c r="D324" s="93"/>
      <c r="E324" s="107" t="s">
        <v>115</v>
      </c>
      <c r="F324" s="95"/>
      <c r="G324" s="95"/>
      <c r="H324" s="95"/>
      <c r="I324" s="95"/>
      <c r="J324" s="95"/>
      <c r="K324" s="95"/>
      <c r="L324" s="95"/>
      <c r="M324" s="96" t="s">
        <v>1214</v>
      </c>
      <c r="N324" s="97" t="n">
        <v>7</v>
      </c>
      <c r="O324" s="96" t="s">
        <v>1211</v>
      </c>
      <c r="P324" s="98"/>
      <c r="Q324" s="99" t="s">
        <v>1215</v>
      </c>
      <c r="R324" s="100" t="n">
        <v>0</v>
      </c>
      <c r="S324" s="101" t="n">
        <v>19551</v>
      </c>
    </row>
    <row r="325" customFormat="false" ht="15" hidden="false" customHeight="false" outlineLevel="0" collapsed="false">
      <c r="A325" s="90" t="s">
        <v>1250</v>
      </c>
      <c r="B325" s="102" t="s">
        <v>1251</v>
      </c>
      <c r="C325" s="92"/>
      <c r="D325" s="93"/>
      <c r="E325" s="107" t="s">
        <v>46</v>
      </c>
      <c r="F325" s="95"/>
      <c r="G325" s="95"/>
      <c r="H325" s="95"/>
      <c r="I325" s="95"/>
      <c r="J325" s="95"/>
      <c r="K325" s="95"/>
      <c r="L325" s="95"/>
      <c r="M325" s="96" t="s">
        <v>1214</v>
      </c>
      <c r="N325" s="97" t="n">
        <v>7</v>
      </c>
      <c r="O325" s="96" t="s">
        <v>1211</v>
      </c>
      <c r="P325" s="98"/>
      <c r="Q325" s="99" t="s">
        <v>1215</v>
      </c>
      <c r="R325" s="100" t="n">
        <v>0</v>
      </c>
      <c r="S325" s="101" t="n">
        <v>19554</v>
      </c>
    </row>
    <row r="326" customFormat="false" ht="15" hidden="false" customHeight="false" outlineLevel="0" collapsed="false">
      <c r="A326" s="90" t="s">
        <v>1252</v>
      </c>
      <c r="B326" s="102" t="s">
        <v>1253</v>
      </c>
      <c r="C326" s="92"/>
      <c r="D326" s="93"/>
      <c r="E326" s="107" t="s">
        <v>46</v>
      </c>
      <c r="F326" s="95"/>
      <c r="G326" s="95"/>
      <c r="H326" s="95"/>
      <c r="I326" s="95"/>
      <c r="J326" s="95"/>
      <c r="K326" s="95"/>
      <c r="L326" s="95"/>
      <c r="M326" s="96" t="s">
        <v>1214</v>
      </c>
      <c r="N326" s="97" t="n">
        <v>7</v>
      </c>
      <c r="O326" s="96" t="s">
        <v>1211</v>
      </c>
      <c r="P326" s="98"/>
      <c r="Q326" s="99" t="s">
        <v>1215</v>
      </c>
      <c r="R326" s="100" t="n">
        <v>0</v>
      </c>
      <c r="S326" s="101" t="n">
        <v>19555</v>
      </c>
    </row>
    <row r="327" customFormat="false" ht="15" hidden="false" customHeight="false" outlineLevel="0" collapsed="false">
      <c r="A327" s="109" t="s">
        <v>1254</v>
      </c>
      <c r="B327" s="102" t="s">
        <v>1255</v>
      </c>
      <c r="C327" s="92" t="n">
        <v>8</v>
      </c>
      <c r="D327" s="93" t="n">
        <v>2</v>
      </c>
      <c r="E327" s="94" t="s">
        <v>1256</v>
      </c>
      <c r="F327" s="95"/>
      <c r="G327" s="95"/>
      <c r="H327" s="95"/>
      <c r="I327" s="95"/>
      <c r="J327" s="95"/>
      <c r="K327" s="95"/>
      <c r="L327" s="95"/>
      <c r="M327" s="96" t="s">
        <v>1214</v>
      </c>
      <c r="N327" s="97" t="n">
        <v>7</v>
      </c>
      <c r="O327" s="96" t="s">
        <v>1211</v>
      </c>
      <c r="P327" s="98" t="s">
        <v>39</v>
      </c>
      <c r="Q327" s="99" t="s">
        <v>1215</v>
      </c>
      <c r="R327" s="100" t="n">
        <v>0</v>
      </c>
      <c r="S327" s="101" t="n">
        <v>1700</v>
      </c>
    </row>
    <row r="328" customFormat="false" ht="15" hidden="false" customHeight="false" outlineLevel="0" collapsed="false">
      <c r="A328" s="90" t="s">
        <v>1257</v>
      </c>
      <c r="B328" s="102" t="s">
        <v>1258</v>
      </c>
      <c r="C328" s="92"/>
      <c r="D328" s="93"/>
      <c r="E328" s="107" t="s">
        <v>115</v>
      </c>
      <c r="F328" s="95"/>
      <c r="G328" s="95"/>
      <c r="H328" s="95"/>
      <c r="I328" s="95"/>
      <c r="J328" s="95"/>
      <c r="K328" s="95"/>
      <c r="L328" s="95"/>
      <c r="M328" s="96" t="s">
        <v>1214</v>
      </c>
      <c r="N328" s="97" t="n">
        <v>7</v>
      </c>
      <c r="O328" s="96" t="s">
        <v>1211</v>
      </c>
      <c r="P328" s="98"/>
      <c r="Q328" s="99" t="s">
        <v>1215</v>
      </c>
      <c r="R328" s="100" t="n">
        <v>0</v>
      </c>
      <c r="S328" s="101" t="n">
        <v>1701</v>
      </c>
    </row>
    <row r="329" customFormat="false" ht="15" hidden="false" customHeight="false" outlineLevel="0" collapsed="false">
      <c r="A329" s="109" t="s">
        <v>1259</v>
      </c>
      <c r="B329" s="102" t="s">
        <v>1260</v>
      </c>
      <c r="C329" s="92" t="n">
        <v>10</v>
      </c>
      <c r="D329" s="93" t="n">
        <v>1</v>
      </c>
      <c r="E329" s="94" t="s">
        <v>82</v>
      </c>
      <c r="F329" s="95"/>
      <c r="G329" s="95"/>
      <c r="H329" s="95"/>
      <c r="I329" s="95"/>
      <c r="J329" s="95"/>
      <c r="K329" s="95"/>
      <c r="L329" s="95"/>
      <c r="M329" s="96" t="s">
        <v>1214</v>
      </c>
      <c r="N329" s="97" t="n">
        <v>7</v>
      </c>
      <c r="O329" s="96" t="s">
        <v>1211</v>
      </c>
      <c r="P329" s="98" t="s">
        <v>39</v>
      </c>
      <c r="Q329" s="99" t="s">
        <v>1215</v>
      </c>
      <c r="R329" s="100" t="n">
        <v>0</v>
      </c>
      <c r="S329" s="101" t="n">
        <v>1702</v>
      </c>
    </row>
    <row r="330" customFormat="false" ht="15" hidden="false" customHeight="false" outlineLevel="0" collapsed="false">
      <c r="A330" s="90" t="s">
        <v>1261</v>
      </c>
      <c r="B330" s="102" t="s">
        <v>1262</v>
      </c>
      <c r="C330" s="92"/>
      <c r="D330" s="93"/>
      <c r="E330" s="107" t="s">
        <v>46</v>
      </c>
      <c r="F330" s="95"/>
      <c r="G330" s="95"/>
      <c r="H330" s="95"/>
      <c r="I330" s="95"/>
      <c r="J330" s="95"/>
      <c r="K330" s="95"/>
      <c r="L330" s="95"/>
      <c r="M330" s="96" t="s">
        <v>1214</v>
      </c>
      <c r="N330" s="97" t="n">
        <v>7</v>
      </c>
      <c r="O330" s="96" t="s">
        <v>1211</v>
      </c>
      <c r="P330" s="98"/>
      <c r="Q330" s="99" t="s">
        <v>1215</v>
      </c>
      <c r="R330" s="100" t="n">
        <v>0</v>
      </c>
      <c r="S330" s="101" t="n">
        <v>19556</v>
      </c>
    </row>
    <row r="331" customFormat="false" ht="15" hidden="false" customHeight="false" outlineLevel="0" collapsed="false">
      <c r="A331" s="90" t="s">
        <v>1263</v>
      </c>
      <c r="B331" s="102" t="s">
        <v>1264</v>
      </c>
      <c r="C331" s="92"/>
      <c r="D331" s="93"/>
      <c r="E331" s="107" t="s">
        <v>46</v>
      </c>
      <c r="F331" s="95"/>
      <c r="G331" s="95"/>
      <c r="H331" s="95"/>
      <c r="I331" s="95"/>
      <c r="J331" s="95"/>
      <c r="K331" s="95"/>
      <c r="L331" s="95"/>
      <c r="M331" s="96" t="s">
        <v>1214</v>
      </c>
      <c r="N331" s="97" t="n">
        <v>7</v>
      </c>
      <c r="O331" s="96" t="s">
        <v>1211</v>
      </c>
      <c r="P331" s="98"/>
      <c r="Q331" s="99" t="s">
        <v>1215</v>
      </c>
      <c r="R331" s="100" t="n">
        <v>0</v>
      </c>
      <c r="S331" s="101" t="n">
        <v>19557</v>
      </c>
    </row>
    <row r="332" customFormat="false" ht="15" hidden="false" customHeight="false" outlineLevel="0" collapsed="false">
      <c r="A332" s="90" t="s">
        <v>1265</v>
      </c>
      <c r="B332" s="102" t="s">
        <v>1266</v>
      </c>
      <c r="C332" s="92"/>
      <c r="D332" s="93"/>
      <c r="E332" s="107" t="s">
        <v>46</v>
      </c>
      <c r="F332" s="95"/>
      <c r="G332" s="95"/>
      <c r="H332" s="95"/>
      <c r="I332" s="95"/>
      <c r="J332" s="95"/>
      <c r="K332" s="95"/>
      <c r="L332" s="95"/>
      <c r="M332" s="96" t="s">
        <v>1214</v>
      </c>
      <c r="N332" s="97" t="n">
        <v>7</v>
      </c>
      <c r="O332" s="96" t="s">
        <v>1211</v>
      </c>
      <c r="P332" s="98"/>
      <c r="Q332" s="99" t="s">
        <v>1215</v>
      </c>
      <c r="R332" s="100" t="n">
        <v>0</v>
      </c>
      <c r="S332" s="101" t="n">
        <v>1696</v>
      </c>
    </row>
    <row r="333" customFormat="false" ht="15" hidden="false" customHeight="false" outlineLevel="0" collapsed="false">
      <c r="A333" s="109" t="s">
        <v>1267</v>
      </c>
      <c r="B333" s="102" t="s">
        <v>1268</v>
      </c>
      <c r="C333" s="92" t="n">
        <v>12</v>
      </c>
      <c r="D333" s="93" t="n">
        <v>2</v>
      </c>
      <c r="E333" s="94" t="s">
        <v>1269</v>
      </c>
      <c r="F333" s="95"/>
      <c r="G333" s="95"/>
      <c r="H333" s="95"/>
      <c r="I333" s="95"/>
      <c r="J333" s="95"/>
      <c r="K333" s="95"/>
      <c r="L333" s="95"/>
      <c r="M333" s="96" t="s">
        <v>1214</v>
      </c>
      <c r="N333" s="97" t="n">
        <v>7</v>
      </c>
      <c r="O333" s="96" t="s">
        <v>1211</v>
      </c>
      <c r="P333" s="98" t="s">
        <v>39</v>
      </c>
      <c r="Q333" s="99" t="s">
        <v>1215</v>
      </c>
      <c r="R333" s="100" t="n">
        <v>0</v>
      </c>
      <c r="S333" s="101" t="n">
        <v>1703</v>
      </c>
    </row>
    <row r="334" customFormat="false" ht="15" hidden="false" customHeight="false" outlineLevel="0" collapsed="false">
      <c r="A334" s="90" t="s">
        <v>1270</v>
      </c>
      <c r="B334" s="102" t="s">
        <v>1271</v>
      </c>
      <c r="C334" s="92"/>
      <c r="D334" s="93"/>
      <c r="E334" s="107" t="s">
        <v>46</v>
      </c>
      <c r="F334" s="95"/>
      <c r="G334" s="95"/>
      <c r="H334" s="95"/>
      <c r="I334" s="95"/>
      <c r="J334" s="95"/>
      <c r="K334" s="95"/>
      <c r="L334" s="95"/>
      <c r="M334" s="96" t="s">
        <v>1214</v>
      </c>
      <c r="N334" s="97" t="n">
        <v>7</v>
      </c>
      <c r="O334" s="96" t="s">
        <v>1211</v>
      </c>
      <c r="P334" s="98"/>
      <c r="Q334" s="99" t="s">
        <v>1215</v>
      </c>
      <c r="R334" s="100" t="n">
        <v>0</v>
      </c>
      <c r="S334" s="101" t="n">
        <v>19558</v>
      </c>
    </row>
    <row r="335" customFormat="false" ht="15" hidden="false" customHeight="false" outlineLevel="0" collapsed="false">
      <c r="A335" s="109" t="s">
        <v>1272</v>
      </c>
      <c r="B335" s="102" t="s">
        <v>1273</v>
      </c>
      <c r="C335" s="92" t="n">
        <v>10</v>
      </c>
      <c r="D335" s="93" t="n">
        <v>2</v>
      </c>
      <c r="E335" s="94" t="s">
        <v>46</v>
      </c>
      <c r="F335" s="95" t="s">
        <v>1274</v>
      </c>
      <c r="G335" s="95"/>
      <c r="H335" s="95"/>
      <c r="I335" s="95"/>
      <c r="J335" s="95"/>
      <c r="K335" s="95"/>
      <c r="L335" s="95"/>
      <c r="M335" s="96" t="s">
        <v>1214</v>
      </c>
      <c r="N335" s="97" t="n">
        <v>7</v>
      </c>
      <c r="O335" s="96" t="s">
        <v>1211</v>
      </c>
      <c r="P335" s="98" t="s">
        <v>39</v>
      </c>
      <c r="Q335" s="99" t="s">
        <v>1215</v>
      </c>
      <c r="R335" s="100" t="n">
        <v>0</v>
      </c>
      <c r="S335" s="101" t="n">
        <v>19559</v>
      </c>
    </row>
    <row r="336" customFormat="false" ht="15" hidden="false" customHeight="false" outlineLevel="0" collapsed="false">
      <c r="A336" s="90" t="s">
        <v>1275</v>
      </c>
      <c r="B336" s="102" t="s">
        <v>1276</v>
      </c>
      <c r="C336" s="92"/>
      <c r="D336" s="93"/>
      <c r="E336" s="107" t="s">
        <v>46</v>
      </c>
      <c r="F336" s="95"/>
      <c r="G336" s="95"/>
      <c r="H336" s="95"/>
      <c r="I336" s="95"/>
      <c r="J336" s="95"/>
      <c r="K336" s="95"/>
      <c r="L336" s="95"/>
      <c r="M336" s="96" t="s">
        <v>1214</v>
      </c>
      <c r="N336" s="97" t="n">
        <v>7</v>
      </c>
      <c r="O336" s="96" t="s">
        <v>1211</v>
      </c>
      <c r="P336" s="98"/>
      <c r="Q336" s="99" t="s">
        <v>1215</v>
      </c>
      <c r="R336" s="100" t="n">
        <v>0</v>
      </c>
      <c r="S336" s="101" t="n">
        <v>19560</v>
      </c>
    </row>
    <row r="337" customFormat="false" ht="15" hidden="false" customHeight="false" outlineLevel="0" collapsed="false">
      <c r="A337" s="109" t="s">
        <v>1277</v>
      </c>
      <c r="B337" s="102" t="s">
        <v>1278</v>
      </c>
      <c r="C337" s="92" t="n">
        <v>5</v>
      </c>
      <c r="D337" s="93" t="n">
        <v>2</v>
      </c>
      <c r="E337" s="94" t="s">
        <v>115</v>
      </c>
      <c r="F337" s="95"/>
      <c r="G337" s="95"/>
      <c r="H337" s="95"/>
      <c r="I337" s="95"/>
      <c r="J337" s="95"/>
      <c r="K337" s="95"/>
      <c r="L337" s="95"/>
      <c r="M337" s="96" t="s">
        <v>1214</v>
      </c>
      <c r="N337" s="97" t="n">
        <v>7</v>
      </c>
      <c r="O337" s="96" t="s">
        <v>1211</v>
      </c>
      <c r="P337" s="98" t="s">
        <v>39</v>
      </c>
      <c r="Q337" s="99" t="s">
        <v>1215</v>
      </c>
      <c r="R337" s="100" t="n">
        <v>0</v>
      </c>
      <c r="S337" s="101" t="n">
        <v>1717</v>
      </c>
    </row>
    <row r="338" customFormat="false" ht="15" hidden="false" customHeight="false" outlineLevel="0" collapsed="false">
      <c r="A338" s="90" t="s">
        <v>1279</v>
      </c>
      <c r="B338" s="102" t="s">
        <v>1280</v>
      </c>
      <c r="C338" s="92"/>
      <c r="D338" s="93"/>
      <c r="E338" s="107" t="s">
        <v>46</v>
      </c>
      <c r="F338" s="95"/>
      <c r="G338" s="95"/>
      <c r="H338" s="95"/>
      <c r="I338" s="95"/>
      <c r="J338" s="95"/>
      <c r="K338" s="95"/>
      <c r="L338" s="95"/>
      <c r="M338" s="96" t="s">
        <v>1214</v>
      </c>
      <c r="N338" s="97" t="n">
        <v>7</v>
      </c>
      <c r="O338" s="96" t="s">
        <v>1211</v>
      </c>
      <c r="P338" s="98"/>
      <c r="Q338" s="99" t="s">
        <v>1215</v>
      </c>
      <c r="R338" s="100" t="n">
        <v>0</v>
      </c>
      <c r="S338" s="101" t="n">
        <v>19582</v>
      </c>
    </row>
    <row r="339" customFormat="false" ht="15" hidden="false" customHeight="false" outlineLevel="0" collapsed="false">
      <c r="A339" s="90" t="s">
        <v>1281</v>
      </c>
      <c r="B339" s="102" t="s">
        <v>1282</v>
      </c>
      <c r="C339" s="92"/>
      <c r="D339" s="93"/>
      <c r="E339" s="107" t="s">
        <v>46</v>
      </c>
      <c r="F339" s="95"/>
      <c r="G339" s="95"/>
      <c r="H339" s="95"/>
      <c r="I339" s="95"/>
      <c r="J339" s="95"/>
      <c r="K339" s="95"/>
      <c r="L339" s="95"/>
      <c r="M339" s="96" t="s">
        <v>1214</v>
      </c>
      <c r="N339" s="97" t="n">
        <v>7</v>
      </c>
      <c r="O339" s="96" t="s">
        <v>1211</v>
      </c>
      <c r="P339" s="98"/>
      <c r="Q339" s="99" t="s">
        <v>1215</v>
      </c>
      <c r="R339" s="100" t="n">
        <v>0</v>
      </c>
      <c r="S339" s="101" t="n">
        <v>31596</v>
      </c>
    </row>
    <row r="340" customFormat="false" ht="15" hidden="false" customHeight="false" outlineLevel="0" collapsed="false">
      <c r="A340" s="90" t="s">
        <v>1283</v>
      </c>
      <c r="B340" s="102" t="s">
        <v>1284</v>
      </c>
      <c r="C340" s="92"/>
      <c r="D340" s="93"/>
      <c r="E340" s="107" t="s">
        <v>46</v>
      </c>
      <c r="F340" s="95"/>
      <c r="G340" s="95"/>
      <c r="H340" s="95"/>
      <c r="I340" s="95"/>
      <c r="J340" s="95"/>
      <c r="K340" s="95"/>
      <c r="L340" s="95"/>
      <c r="M340" s="96" t="s">
        <v>1214</v>
      </c>
      <c r="N340" s="97" t="n">
        <v>7</v>
      </c>
      <c r="O340" s="96" t="s">
        <v>1211</v>
      </c>
      <c r="P340" s="98"/>
      <c r="Q340" s="99" t="s">
        <v>1215</v>
      </c>
      <c r="R340" s="100" t="n">
        <v>0</v>
      </c>
      <c r="S340" s="101" t="n">
        <v>31540</v>
      </c>
    </row>
    <row r="341" customFormat="false" ht="15" hidden="false" customHeight="false" outlineLevel="0" collapsed="false">
      <c r="A341" s="90" t="s">
        <v>1285</v>
      </c>
      <c r="B341" s="102" t="s">
        <v>1286</v>
      </c>
      <c r="C341" s="92"/>
      <c r="D341" s="93"/>
      <c r="E341" s="107" t="s">
        <v>46</v>
      </c>
      <c r="F341" s="95"/>
      <c r="G341" s="95"/>
      <c r="H341" s="95"/>
      <c r="I341" s="95"/>
      <c r="J341" s="95"/>
      <c r="K341" s="95"/>
      <c r="L341" s="95"/>
      <c r="M341" s="96" t="s">
        <v>1214</v>
      </c>
      <c r="N341" s="97" t="n">
        <v>7</v>
      </c>
      <c r="O341" s="96" t="s">
        <v>1211</v>
      </c>
      <c r="P341" s="98"/>
      <c r="Q341" s="99" t="s">
        <v>1215</v>
      </c>
      <c r="R341" s="100" t="n">
        <v>0</v>
      </c>
      <c r="S341" s="101" t="n">
        <v>19583</v>
      </c>
    </row>
    <row r="342" customFormat="false" ht="15" hidden="false" customHeight="false" outlineLevel="0" collapsed="false">
      <c r="A342" s="90" t="s">
        <v>1287</v>
      </c>
      <c r="B342" s="102" t="s">
        <v>1288</v>
      </c>
      <c r="C342" s="92"/>
      <c r="D342" s="93"/>
      <c r="E342" s="107" t="s">
        <v>46</v>
      </c>
      <c r="F342" s="95"/>
      <c r="G342" s="95"/>
      <c r="H342" s="95"/>
      <c r="I342" s="95"/>
      <c r="J342" s="95"/>
      <c r="K342" s="95"/>
      <c r="L342" s="95"/>
      <c r="M342" s="96" t="s">
        <v>1214</v>
      </c>
      <c r="N342" s="97" t="n">
        <v>7</v>
      </c>
      <c r="O342" s="96" t="s">
        <v>1211</v>
      </c>
      <c r="P342" s="98"/>
      <c r="Q342" s="99" t="s">
        <v>1215</v>
      </c>
      <c r="R342" s="100" t="n">
        <v>0</v>
      </c>
      <c r="S342" s="101" t="n">
        <v>1716</v>
      </c>
    </row>
    <row r="343" customFormat="false" ht="15" hidden="false" customHeight="false" outlineLevel="0" collapsed="false">
      <c r="A343" s="109" t="s">
        <v>1289</v>
      </c>
      <c r="B343" s="102" t="s">
        <v>1290</v>
      </c>
      <c r="C343" s="92" t="n">
        <v>2</v>
      </c>
      <c r="D343" s="93" t="n">
        <v>3</v>
      </c>
      <c r="E343" s="94" t="s">
        <v>115</v>
      </c>
      <c r="F343" s="95"/>
      <c r="G343" s="95"/>
      <c r="H343" s="95"/>
      <c r="I343" s="95"/>
      <c r="J343" s="95"/>
      <c r="K343" s="95"/>
      <c r="L343" s="95"/>
      <c r="M343" s="96" t="s">
        <v>1214</v>
      </c>
      <c r="N343" s="97" t="n">
        <v>7</v>
      </c>
      <c r="O343" s="96" t="s">
        <v>1211</v>
      </c>
      <c r="P343" s="98" t="s">
        <v>39</v>
      </c>
      <c r="Q343" s="99" t="s">
        <v>1215</v>
      </c>
      <c r="R343" s="100" t="n">
        <v>0</v>
      </c>
      <c r="S343" s="101" t="n">
        <v>1718</v>
      </c>
    </row>
    <row r="344" customFormat="false" ht="15" hidden="false" customHeight="false" outlineLevel="0" collapsed="false">
      <c r="A344" s="90" t="s">
        <v>1291</v>
      </c>
      <c r="B344" s="102" t="s">
        <v>1292</v>
      </c>
      <c r="C344" s="92"/>
      <c r="D344" s="93"/>
      <c r="E344" s="107" t="s">
        <v>1293</v>
      </c>
      <c r="F344" s="95"/>
      <c r="G344" s="95"/>
      <c r="H344" s="95"/>
      <c r="I344" s="95"/>
      <c r="J344" s="95"/>
      <c r="K344" s="95"/>
      <c r="L344" s="95"/>
      <c r="M344" s="96" t="s">
        <v>1214</v>
      </c>
      <c r="N344" s="97" t="n">
        <v>7</v>
      </c>
      <c r="O344" s="96" t="s">
        <v>1211</v>
      </c>
      <c r="P344" s="98"/>
      <c r="Q344" s="99" t="s">
        <v>1218</v>
      </c>
      <c r="R344" s="100" t="n">
        <v>0</v>
      </c>
      <c r="S344" s="101" t="n">
        <v>19626</v>
      </c>
    </row>
    <row r="345" customFormat="false" ht="15" hidden="false" customHeight="false" outlineLevel="0" collapsed="false">
      <c r="A345" s="90" t="s">
        <v>1294</v>
      </c>
      <c r="B345" s="102" t="s">
        <v>1295</v>
      </c>
      <c r="C345" s="92"/>
      <c r="D345" s="93"/>
      <c r="E345" s="107" t="s">
        <v>46</v>
      </c>
      <c r="F345" s="95"/>
      <c r="G345" s="95"/>
      <c r="H345" s="95"/>
      <c r="I345" s="95"/>
      <c r="J345" s="95"/>
      <c r="K345" s="95"/>
      <c r="L345" s="95"/>
      <c r="M345" s="96" t="s">
        <v>1214</v>
      </c>
      <c r="N345" s="97" t="n">
        <v>7</v>
      </c>
      <c r="O345" s="96" t="s">
        <v>1211</v>
      </c>
      <c r="P345" s="98"/>
      <c r="Q345" s="99" t="s">
        <v>1218</v>
      </c>
      <c r="R345" s="100" t="n">
        <v>0</v>
      </c>
      <c r="S345" s="101" t="n">
        <v>19627</v>
      </c>
    </row>
    <row r="346" customFormat="false" ht="15" hidden="false" customHeight="false" outlineLevel="0" collapsed="false">
      <c r="A346" s="90" t="s">
        <v>1296</v>
      </c>
      <c r="B346" s="102" t="s">
        <v>1297</v>
      </c>
      <c r="C346" s="92"/>
      <c r="D346" s="93"/>
      <c r="E346" s="107" t="s">
        <v>46</v>
      </c>
      <c r="F346" s="95"/>
      <c r="G346" s="95"/>
      <c r="H346" s="95"/>
      <c r="I346" s="95"/>
      <c r="J346" s="95"/>
      <c r="K346" s="95"/>
      <c r="L346" s="95"/>
      <c r="M346" s="96" t="s">
        <v>1214</v>
      </c>
      <c r="N346" s="97" t="n">
        <v>7</v>
      </c>
      <c r="O346" s="96" t="s">
        <v>1211</v>
      </c>
      <c r="P346" s="98"/>
      <c r="Q346" s="99" t="s">
        <v>1218</v>
      </c>
      <c r="R346" s="100" t="n">
        <v>0</v>
      </c>
      <c r="S346" s="101" t="n">
        <v>19628</v>
      </c>
    </row>
    <row r="347" customFormat="false" ht="15" hidden="false" customHeight="false" outlineLevel="0" collapsed="false">
      <c r="A347" s="90" t="s">
        <v>1298</v>
      </c>
      <c r="B347" s="102" t="s">
        <v>1299</v>
      </c>
      <c r="C347" s="92"/>
      <c r="D347" s="93"/>
      <c r="E347" s="107" t="s">
        <v>46</v>
      </c>
      <c r="F347" s="95"/>
      <c r="G347" s="95"/>
      <c r="H347" s="95"/>
      <c r="I347" s="95"/>
      <c r="J347" s="95"/>
      <c r="K347" s="95"/>
      <c r="L347" s="95"/>
      <c r="M347" s="96" t="s">
        <v>1214</v>
      </c>
      <c r="N347" s="97" t="n">
        <v>7</v>
      </c>
      <c r="O347" s="96" t="s">
        <v>1211</v>
      </c>
      <c r="P347" s="98"/>
      <c r="Q347" s="99" t="s">
        <v>1218</v>
      </c>
      <c r="R347" s="100" t="n">
        <v>0</v>
      </c>
      <c r="S347" s="101" t="n">
        <v>19642</v>
      </c>
    </row>
    <row r="348" customFormat="false" ht="15" hidden="false" customHeight="false" outlineLevel="0" collapsed="false">
      <c r="A348" s="109" t="s">
        <v>1300</v>
      </c>
      <c r="B348" s="102" t="s">
        <v>1301</v>
      </c>
      <c r="C348" s="92" t="n">
        <v>10</v>
      </c>
      <c r="D348" s="93" t="n">
        <v>2</v>
      </c>
      <c r="E348" s="94" t="s">
        <v>1302</v>
      </c>
      <c r="F348" s="95"/>
      <c r="G348" s="95"/>
      <c r="H348" s="95"/>
      <c r="I348" s="95"/>
      <c r="J348" s="95"/>
      <c r="K348" s="95"/>
      <c r="L348" s="95"/>
      <c r="M348" s="96" t="s">
        <v>1214</v>
      </c>
      <c r="N348" s="97" t="n">
        <v>7</v>
      </c>
      <c r="O348" s="96" t="s">
        <v>1211</v>
      </c>
      <c r="P348" s="98" t="s">
        <v>39</v>
      </c>
      <c r="Q348" s="99" t="s">
        <v>1218</v>
      </c>
      <c r="R348" s="100" t="n">
        <v>0</v>
      </c>
      <c r="S348" s="101" t="n">
        <v>1586</v>
      </c>
    </row>
    <row r="349" customFormat="false" ht="15" hidden="false" customHeight="false" outlineLevel="0" collapsed="false">
      <c r="A349" s="90" t="s">
        <v>1303</v>
      </c>
      <c r="B349" s="102" t="s">
        <v>1304</v>
      </c>
      <c r="C349" s="92"/>
      <c r="D349" s="93"/>
      <c r="E349" s="107" t="s">
        <v>46</v>
      </c>
      <c r="F349" s="95"/>
      <c r="G349" s="95"/>
      <c r="H349" s="95"/>
      <c r="I349" s="95"/>
      <c r="J349" s="95"/>
      <c r="K349" s="95"/>
      <c r="L349" s="95"/>
      <c r="M349" s="96" t="s">
        <v>1214</v>
      </c>
      <c r="N349" s="97" t="n">
        <v>7</v>
      </c>
      <c r="O349" s="96" t="s">
        <v>1211</v>
      </c>
      <c r="P349" s="98"/>
      <c r="Q349" s="99" t="s">
        <v>1218</v>
      </c>
      <c r="R349" s="100" t="n">
        <v>0</v>
      </c>
      <c r="S349" s="101" t="n">
        <v>1987</v>
      </c>
    </row>
    <row r="350" customFormat="false" ht="15" hidden="false" customHeight="false" outlineLevel="0" collapsed="false">
      <c r="A350" s="109" t="s">
        <v>1305</v>
      </c>
      <c r="B350" s="102" t="s">
        <v>1306</v>
      </c>
      <c r="C350" s="92" t="n">
        <v>8</v>
      </c>
      <c r="D350" s="93" t="n">
        <v>2</v>
      </c>
      <c r="E350" s="94" t="s">
        <v>1307</v>
      </c>
      <c r="F350" s="95"/>
      <c r="G350" s="95"/>
      <c r="H350" s="95"/>
      <c r="I350" s="95"/>
      <c r="J350" s="95"/>
      <c r="K350" s="95"/>
      <c r="L350" s="95"/>
      <c r="M350" s="96" t="s">
        <v>1214</v>
      </c>
      <c r="N350" s="97" t="n">
        <v>7</v>
      </c>
      <c r="O350" s="96" t="s">
        <v>1211</v>
      </c>
      <c r="P350" s="98" t="s">
        <v>39</v>
      </c>
      <c r="Q350" s="99" t="s">
        <v>1218</v>
      </c>
      <c r="R350" s="100" t="n">
        <v>0</v>
      </c>
      <c r="S350" s="101" t="n">
        <v>1588</v>
      </c>
    </row>
    <row r="351" customFormat="false" ht="15" hidden="false" customHeight="false" outlineLevel="0" collapsed="false">
      <c r="A351" s="90" t="s">
        <v>1308</v>
      </c>
      <c r="B351" s="102" t="s">
        <v>1309</v>
      </c>
      <c r="C351" s="92"/>
      <c r="D351" s="93"/>
      <c r="E351" s="107" t="s">
        <v>46</v>
      </c>
      <c r="F351" s="95"/>
      <c r="G351" s="95"/>
      <c r="H351" s="95"/>
      <c r="I351" s="95"/>
      <c r="J351" s="95"/>
      <c r="K351" s="95"/>
      <c r="L351" s="95"/>
      <c r="M351" s="96" t="s">
        <v>1214</v>
      </c>
      <c r="N351" s="97" t="n">
        <v>7</v>
      </c>
      <c r="O351" s="96" t="s">
        <v>1211</v>
      </c>
      <c r="P351" s="98"/>
      <c r="Q351" s="99" t="s">
        <v>1218</v>
      </c>
      <c r="R351" s="100" t="n">
        <v>0</v>
      </c>
      <c r="S351" s="101" t="n">
        <v>1585</v>
      </c>
    </row>
    <row r="352" customFormat="false" ht="15" hidden="false" customHeight="false" outlineLevel="0" collapsed="false">
      <c r="A352" s="109" t="s">
        <v>1310</v>
      </c>
      <c r="B352" s="102" t="s">
        <v>1311</v>
      </c>
      <c r="C352" s="92" t="n">
        <v>11</v>
      </c>
      <c r="D352" s="93" t="n">
        <v>2</v>
      </c>
      <c r="E352" s="94" t="s">
        <v>1312</v>
      </c>
      <c r="F352" s="95" t="s">
        <v>1313</v>
      </c>
      <c r="G352" s="95"/>
      <c r="H352" s="95"/>
      <c r="I352" s="95"/>
      <c r="J352" s="95"/>
      <c r="K352" s="95"/>
      <c r="L352" s="95"/>
      <c r="M352" s="96" t="s">
        <v>1214</v>
      </c>
      <c r="N352" s="97" t="n">
        <v>7</v>
      </c>
      <c r="O352" s="96" t="s">
        <v>1211</v>
      </c>
      <c r="P352" s="98" t="s">
        <v>39</v>
      </c>
      <c r="Q352" s="99" t="s">
        <v>1218</v>
      </c>
      <c r="R352" s="100" t="n">
        <v>0</v>
      </c>
      <c r="S352" s="101" t="n">
        <v>1638</v>
      </c>
    </row>
    <row r="353" customFormat="false" ht="15" hidden="false" customHeight="false" outlineLevel="0" collapsed="false">
      <c r="A353" s="90" t="s">
        <v>1314</v>
      </c>
      <c r="B353" s="102" t="s">
        <v>1315</v>
      </c>
      <c r="C353" s="92"/>
      <c r="D353" s="93"/>
      <c r="E353" s="107" t="s">
        <v>46</v>
      </c>
      <c r="F353" s="95"/>
      <c r="G353" s="95"/>
      <c r="H353" s="95"/>
      <c r="I353" s="95"/>
      <c r="J353" s="95"/>
      <c r="K353" s="95"/>
      <c r="L353" s="95"/>
      <c r="M353" s="96" t="s">
        <v>1214</v>
      </c>
      <c r="N353" s="97" t="n">
        <v>7</v>
      </c>
      <c r="O353" s="96" t="s">
        <v>1211</v>
      </c>
      <c r="P353" s="98"/>
      <c r="Q353" s="99" t="s">
        <v>1215</v>
      </c>
      <c r="R353" s="100" t="n">
        <v>0</v>
      </c>
      <c r="S353" s="101" t="n">
        <v>19778</v>
      </c>
    </row>
    <row r="354" customFormat="false" ht="15" hidden="false" customHeight="false" outlineLevel="0" collapsed="false">
      <c r="A354" s="90" t="s">
        <v>1316</v>
      </c>
      <c r="B354" s="102" t="s">
        <v>1317</v>
      </c>
      <c r="C354" s="92"/>
      <c r="D354" s="93"/>
      <c r="E354" s="107" t="s">
        <v>46</v>
      </c>
      <c r="F354" s="95"/>
      <c r="G354" s="95"/>
      <c r="H354" s="95"/>
      <c r="I354" s="95"/>
      <c r="J354" s="95"/>
      <c r="K354" s="95"/>
      <c r="L354" s="95"/>
      <c r="M354" s="96" t="s">
        <v>1214</v>
      </c>
      <c r="N354" s="97" t="n">
        <v>7</v>
      </c>
      <c r="O354" s="96" t="s">
        <v>1211</v>
      </c>
      <c r="P354" s="98"/>
      <c r="Q354" s="99" t="s">
        <v>1215</v>
      </c>
      <c r="R354" s="100" t="n">
        <v>0</v>
      </c>
      <c r="S354" s="101" t="n">
        <v>1781</v>
      </c>
    </row>
    <row r="355" customFormat="false" ht="15" hidden="false" customHeight="false" outlineLevel="0" collapsed="false">
      <c r="A355" s="109" t="s">
        <v>1318</v>
      </c>
      <c r="B355" s="102" t="s">
        <v>1319</v>
      </c>
      <c r="C355" s="92" t="n">
        <v>12</v>
      </c>
      <c r="D355" s="93" t="n">
        <v>2</v>
      </c>
      <c r="E355" s="94" t="s">
        <v>115</v>
      </c>
      <c r="F355" s="95"/>
      <c r="G355" s="95"/>
      <c r="H355" s="95"/>
      <c r="I355" s="95"/>
      <c r="J355" s="95"/>
      <c r="K355" s="95"/>
      <c r="L355" s="95"/>
      <c r="M355" s="96" t="s">
        <v>1214</v>
      </c>
      <c r="N355" s="97" t="n">
        <v>7</v>
      </c>
      <c r="O355" s="96" t="s">
        <v>1211</v>
      </c>
      <c r="P355" s="98" t="s">
        <v>39</v>
      </c>
      <c r="Q355" s="99" t="s">
        <v>1215</v>
      </c>
      <c r="R355" s="100" t="n">
        <v>0</v>
      </c>
      <c r="S355" s="101" t="n">
        <v>1782</v>
      </c>
    </row>
    <row r="356" customFormat="false" ht="15" hidden="false" customHeight="false" outlineLevel="0" collapsed="false">
      <c r="A356" s="109" t="s">
        <v>1320</v>
      </c>
      <c r="B356" s="102" t="s">
        <v>1321</v>
      </c>
      <c r="C356" s="92" t="n">
        <v>12</v>
      </c>
      <c r="D356" s="93" t="n">
        <v>2</v>
      </c>
      <c r="E356" s="94" t="s">
        <v>115</v>
      </c>
      <c r="F356" s="95"/>
      <c r="G356" s="95"/>
      <c r="H356" s="95"/>
      <c r="I356" s="95"/>
      <c r="J356" s="95"/>
      <c r="K356" s="95"/>
      <c r="L356" s="95"/>
      <c r="M356" s="96" t="s">
        <v>1214</v>
      </c>
      <c r="N356" s="97" t="n">
        <v>7</v>
      </c>
      <c r="O356" s="96" t="s">
        <v>1211</v>
      </c>
      <c r="P356" s="98" t="s">
        <v>39</v>
      </c>
      <c r="Q356" s="99" t="s">
        <v>1215</v>
      </c>
      <c r="R356" s="100" t="n">
        <v>0</v>
      </c>
      <c r="S356" s="101" t="n">
        <v>1882</v>
      </c>
    </row>
    <row r="357" customFormat="false" ht="15" hidden="false" customHeight="false" outlineLevel="0" collapsed="false">
      <c r="A357" s="90" t="s">
        <v>1322</v>
      </c>
      <c r="B357" s="102" t="s">
        <v>1323</v>
      </c>
      <c r="C357" s="92"/>
      <c r="D357" s="93"/>
      <c r="E357" s="107" t="s">
        <v>46</v>
      </c>
      <c r="F357" s="95"/>
      <c r="G357" s="95"/>
      <c r="H357" s="95"/>
      <c r="I357" s="95"/>
      <c r="J357" s="95"/>
      <c r="K357" s="95"/>
      <c r="L357" s="95"/>
      <c r="M357" s="96" t="s">
        <v>1214</v>
      </c>
      <c r="N357" s="97" t="n">
        <v>7</v>
      </c>
      <c r="O357" s="96" t="s">
        <v>1211</v>
      </c>
      <c r="P357" s="98"/>
      <c r="Q357" s="99" t="s">
        <v>1215</v>
      </c>
      <c r="R357" s="100" t="n">
        <v>0</v>
      </c>
      <c r="S357" s="101" t="n">
        <v>19784</v>
      </c>
    </row>
    <row r="358" customFormat="false" ht="15" hidden="false" customHeight="false" outlineLevel="0" collapsed="false">
      <c r="A358" s="109" t="s">
        <v>1324</v>
      </c>
      <c r="B358" s="102" t="s">
        <v>1325</v>
      </c>
      <c r="C358" s="92" t="n">
        <v>11</v>
      </c>
      <c r="D358" s="93" t="n">
        <v>3</v>
      </c>
      <c r="E358" s="94" t="s">
        <v>115</v>
      </c>
      <c r="F358" s="95"/>
      <c r="G358" s="95"/>
      <c r="H358" s="95"/>
      <c r="I358" s="95"/>
      <c r="J358" s="95"/>
      <c r="K358" s="95"/>
      <c r="L358" s="95"/>
      <c r="M358" s="96" t="s">
        <v>1214</v>
      </c>
      <c r="N358" s="97" t="n">
        <v>7</v>
      </c>
      <c r="O358" s="96" t="s">
        <v>1211</v>
      </c>
      <c r="P358" s="98" t="s">
        <v>39</v>
      </c>
      <c r="Q358" s="99" t="s">
        <v>1218</v>
      </c>
      <c r="R358" s="100" t="n">
        <v>0</v>
      </c>
      <c r="S358" s="101" t="n">
        <v>1590</v>
      </c>
    </row>
    <row r="359" customFormat="false" ht="15" hidden="false" customHeight="false" outlineLevel="0" collapsed="false">
      <c r="A359" s="90" t="s">
        <v>1326</v>
      </c>
      <c r="B359" s="102" t="s">
        <v>1327</v>
      </c>
      <c r="C359" s="92"/>
      <c r="D359" s="93"/>
      <c r="E359" s="107" t="s">
        <v>46</v>
      </c>
      <c r="F359" s="95"/>
      <c r="G359" s="95"/>
      <c r="H359" s="95"/>
      <c r="I359" s="95"/>
      <c r="J359" s="95"/>
      <c r="K359" s="95"/>
      <c r="L359" s="95"/>
      <c r="M359" s="96" t="s">
        <v>1214</v>
      </c>
      <c r="N359" s="97" t="n">
        <v>7</v>
      </c>
      <c r="O359" s="96" t="s">
        <v>1211</v>
      </c>
      <c r="P359" s="98"/>
      <c r="Q359" s="99" t="s">
        <v>1218</v>
      </c>
      <c r="R359" s="100" t="n">
        <v>0</v>
      </c>
      <c r="S359" s="101" t="n">
        <v>19785</v>
      </c>
    </row>
    <row r="360" customFormat="false" ht="15" hidden="false" customHeight="false" outlineLevel="0" collapsed="false">
      <c r="A360" s="109" t="s">
        <v>1328</v>
      </c>
      <c r="B360" s="102" t="s">
        <v>1329</v>
      </c>
      <c r="C360" s="92" t="n">
        <v>16</v>
      </c>
      <c r="D360" s="93" t="n">
        <v>3</v>
      </c>
      <c r="E360" s="94" t="s">
        <v>115</v>
      </c>
      <c r="F360" s="95"/>
      <c r="G360" s="95"/>
      <c r="H360" s="95"/>
      <c r="I360" s="95"/>
      <c r="J360" s="95"/>
      <c r="K360" s="95"/>
      <c r="L360" s="95"/>
      <c r="M360" s="96" t="s">
        <v>1214</v>
      </c>
      <c r="N360" s="97" t="n">
        <v>7</v>
      </c>
      <c r="O360" s="96" t="s">
        <v>1211</v>
      </c>
      <c r="P360" s="98" t="s">
        <v>39</v>
      </c>
      <c r="Q360" s="99" t="s">
        <v>1218</v>
      </c>
      <c r="R360" s="100" t="n">
        <v>0</v>
      </c>
      <c r="S360" s="101" t="n">
        <v>1611</v>
      </c>
    </row>
    <row r="361" customFormat="false" ht="15" hidden="false" customHeight="false" outlineLevel="0" collapsed="false">
      <c r="A361" s="90" t="s">
        <v>1330</v>
      </c>
      <c r="B361" s="102" t="s">
        <v>1331</v>
      </c>
      <c r="C361" s="92"/>
      <c r="D361" s="93"/>
      <c r="E361" s="107" t="s">
        <v>1332</v>
      </c>
      <c r="F361" s="95"/>
      <c r="G361" s="95"/>
      <c r="H361" s="95"/>
      <c r="I361" s="95"/>
      <c r="J361" s="95"/>
      <c r="K361" s="95"/>
      <c r="L361" s="95"/>
      <c r="M361" s="96" t="s">
        <v>1214</v>
      </c>
      <c r="N361" s="97" t="n">
        <v>7</v>
      </c>
      <c r="O361" s="96" t="s">
        <v>1211</v>
      </c>
      <c r="P361" s="98"/>
      <c r="Q361" s="99" t="s">
        <v>1218</v>
      </c>
      <c r="R361" s="100" t="n">
        <v>0</v>
      </c>
      <c r="S361" s="101" t="n">
        <v>1592</v>
      </c>
    </row>
    <row r="362" customFormat="false" ht="15" hidden="false" customHeight="false" outlineLevel="0" collapsed="false">
      <c r="A362" s="90" t="s">
        <v>1333</v>
      </c>
      <c r="B362" s="102" t="s">
        <v>1334</v>
      </c>
      <c r="C362" s="92"/>
      <c r="D362" s="93"/>
      <c r="E362" s="107" t="s">
        <v>46</v>
      </c>
      <c r="F362" s="95"/>
      <c r="G362" s="95"/>
      <c r="H362" s="95"/>
      <c r="I362" s="95"/>
      <c r="J362" s="95"/>
      <c r="K362" s="95"/>
      <c r="L362" s="95"/>
      <c r="M362" s="96" t="s">
        <v>1214</v>
      </c>
      <c r="N362" s="97" t="n">
        <v>7</v>
      </c>
      <c r="O362" s="96" t="s">
        <v>1211</v>
      </c>
      <c r="P362" s="98"/>
      <c r="Q362" s="99" t="s">
        <v>1218</v>
      </c>
      <c r="R362" s="100" t="n">
        <v>0</v>
      </c>
      <c r="S362" s="101" t="n">
        <v>19832</v>
      </c>
    </row>
    <row r="363" customFormat="false" ht="15" hidden="false" customHeight="false" outlineLevel="0" collapsed="false">
      <c r="A363" s="109" t="s">
        <v>1335</v>
      </c>
      <c r="B363" s="102" t="s">
        <v>1336</v>
      </c>
      <c r="C363" s="92" t="n">
        <v>5</v>
      </c>
      <c r="D363" s="93" t="n">
        <v>3</v>
      </c>
      <c r="E363" s="94" t="s">
        <v>115</v>
      </c>
      <c r="F363" s="95"/>
      <c r="G363" s="95"/>
      <c r="H363" s="95"/>
      <c r="I363" s="95"/>
      <c r="J363" s="95"/>
      <c r="K363" s="95"/>
      <c r="L363" s="95"/>
      <c r="M363" s="96" t="s">
        <v>1214</v>
      </c>
      <c r="N363" s="97" t="n">
        <v>7</v>
      </c>
      <c r="O363" s="96" t="s">
        <v>1211</v>
      </c>
      <c r="P363" s="98" t="s">
        <v>39</v>
      </c>
      <c r="Q363" s="99" t="s">
        <v>1218</v>
      </c>
      <c r="R363" s="100" t="n">
        <v>0</v>
      </c>
      <c r="S363" s="101" t="n">
        <v>1625</v>
      </c>
    </row>
    <row r="364" customFormat="false" ht="15" hidden="false" customHeight="false" outlineLevel="0" collapsed="false">
      <c r="A364" s="109" t="s">
        <v>1337</v>
      </c>
      <c r="B364" s="102" t="s">
        <v>1338</v>
      </c>
      <c r="C364" s="92" t="n">
        <v>10</v>
      </c>
      <c r="D364" s="93" t="n">
        <v>1</v>
      </c>
      <c r="E364" s="94" t="s">
        <v>115</v>
      </c>
      <c r="F364" s="95"/>
      <c r="G364" s="95"/>
      <c r="H364" s="95"/>
      <c r="I364" s="95"/>
      <c r="J364" s="95"/>
      <c r="K364" s="95"/>
      <c r="L364" s="95"/>
      <c r="M364" s="96" t="s">
        <v>1214</v>
      </c>
      <c r="N364" s="97" t="n">
        <v>7</v>
      </c>
      <c r="O364" s="96" t="s">
        <v>1211</v>
      </c>
      <c r="P364" s="98" t="s">
        <v>39</v>
      </c>
      <c r="Q364" s="99" t="s">
        <v>1218</v>
      </c>
      <c r="R364" s="100" t="n">
        <v>0</v>
      </c>
      <c r="S364" s="101" t="n">
        <v>1626</v>
      </c>
    </row>
    <row r="365" customFormat="false" ht="15" hidden="false" customHeight="false" outlineLevel="0" collapsed="false">
      <c r="A365" s="90" t="s">
        <v>1339</v>
      </c>
      <c r="B365" s="102" t="s">
        <v>1340</v>
      </c>
      <c r="C365" s="92"/>
      <c r="D365" s="93"/>
      <c r="E365" s="107" t="s">
        <v>46</v>
      </c>
      <c r="F365" s="95" t="s">
        <v>1341</v>
      </c>
      <c r="G365" s="95"/>
      <c r="H365" s="95"/>
      <c r="I365" s="95"/>
      <c r="J365" s="95"/>
      <c r="K365" s="95"/>
      <c r="L365" s="95"/>
      <c r="M365" s="96" t="s">
        <v>1214</v>
      </c>
      <c r="N365" s="97" t="n">
        <v>7</v>
      </c>
      <c r="O365" s="96" t="s">
        <v>1211</v>
      </c>
      <c r="P365" s="98"/>
      <c r="Q365" s="99" t="s">
        <v>1218</v>
      </c>
      <c r="R365" s="100" t="n">
        <v>0</v>
      </c>
      <c r="S365" s="101" t="n">
        <v>1627</v>
      </c>
    </row>
    <row r="366" customFormat="false" ht="15" hidden="false" customHeight="false" outlineLevel="0" collapsed="false">
      <c r="A366" s="90" t="s">
        <v>1342</v>
      </c>
      <c r="B366" s="102" t="s">
        <v>1343</v>
      </c>
      <c r="C366" s="92"/>
      <c r="D366" s="93"/>
      <c r="E366" s="107" t="s">
        <v>46</v>
      </c>
      <c r="F366" s="95"/>
      <c r="G366" s="95"/>
      <c r="H366" s="95"/>
      <c r="I366" s="95"/>
      <c r="J366" s="95"/>
      <c r="K366" s="95"/>
      <c r="L366" s="95"/>
      <c r="M366" s="96" t="s">
        <v>1214</v>
      </c>
      <c r="N366" s="97" t="n">
        <v>7</v>
      </c>
      <c r="O366" s="96" t="s">
        <v>1211</v>
      </c>
      <c r="P366" s="98"/>
      <c r="Q366" s="99" t="s">
        <v>1218</v>
      </c>
      <c r="R366" s="100" t="n">
        <v>0</v>
      </c>
      <c r="S366" s="101" t="n">
        <v>1624</v>
      </c>
    </row>
    <row r="367" customFormat="false" ht="15" hidden="false" customHeight="false" outlineLevel="0" collapsed="false">
      <c r="A367" s="109" t="s">
        <v>1344</v>
      </c>
      <c r="B367" s="102" t="s">
        <v>1345</v>
      </c>
      <c r="C367" s="92" t="n">
        <v>12</v>
      </c>
      <c r="D367" s="93" t="n">
        <v>2</v>
      </c>
      <c r="E367" s="94" t="s">
        <v>115</v>
      </c>
      <c r="F367" s="95"/>
      <c r="G367" s="95"/>
      <c r="H367" s="95"/>
      <c r="I367" s="95"/>
      <c r="J367" s="95"/>
      <c r="K367" s="95"/>
      <c r="L367" s="95"/>
      <c r="M367" s="96" t="s">
        <v>1214</v>
      </c>
      <c r="N367" s="97" t="n">
        <v>7</v>
      </c>
      <c r="O367" s="96" t="s">
        <v>1211</v>
      </c>
      <c r="P367" s="98" t="s">
        <v>39</v>
      </c>
      <c r="Q367" s="99" t="s">
        <v>1218</v>
      </c>
      <c r="R367" s="100" t="n">
        <v>0</v>
      </c>
      <c r="S367" s="101" t="n">
        <v>1628</v>
      </c>
    </row>
    <row r="368" customFormat="false" ht="15" hidden="false" customHeight="false" outlineLevel="0" collapsed="false">
      <c r="A368" s="90" t="s">
        <v>1346</v>
      </c>
      <c r="B368" s="102" t="s">
        <v>1347</v>
      </c>
      <c r="C368" s="92"/>
      <c r="D368" s="93"/>
      <c r="E368" s="107" t="s">
        <v>1348</v>
      </c>
      <c r="F368" s="95"/>
      <c r="G368" s="95"/>
      <c r="H368" s="95"/>
      <c r="I368" s="95"/>
      <c r="J368" s="95"/>
      <c r="K368" s="95"/>
      <c r="L368" s="95"/>
      <c r="M368" s="96" t="s">
        <v>1214</v>
      </c>
      <c r="N368" s="97" t="n">
        <v>7</v>
      </c>
      <c r="O368" s="96" t="s">
        <v>1211</v>
      </c>
      <c r="P368" s="98"/>
      <c r="Q368" s="99" t="s">
        <v>1218</v>
      </c>
      <c r="R368" s="100" t="n">
        <v>0</v>
      </c>
      <c r="S368" s="101" t="n">
        <v>19833</v>
      </c>
    </row>
    <row r="369" customFormat="false" ht="15" hidden="false" customHeight="false" outlineLevel="0" collapsed="false">
      <c r="A369" s="109" t="s">
        <v>1349</v>
      </c>
      <c r="B369" s="102" t="s">
        <v>1350</v>
      </c>
      <c r="C369" s="92" t="n">
        <v>15</v>
      </c>
      <c r="D369" s="93" t="n">
        <v>3</v>
      </c>
      <c r="E369" s="94" t="s">
        <v>1351</v>
      </c>
      <c r="F369" s="95"/>
      <c r="G369" s="95"/>
      <c r="H369" s="95"/>
      <c r="I369" s="95"/>
      <c r="J369" s="95"/>
      <c r="K369" s="95"/>
      <c r="L369" s="95"/>
      <c r="M369" s="96" t="s">
        <v>1214</v>
      </c>
      <c r="N369" s="97" t="n">
        <v>7</v>
      </c>
      <c r="O369" s="96" t="s">
        <v>1211</v>
      </c>
      <c r="P369" s="98" t="s">
        <v>39</v>
      </c>
      <c r="Q369" s="99" t="s">
        <v>1215</v>
      </c>
      <c r="R369" s="100" t="n">
        <v>0</v>
      </c>
      <c r="S369" s="101" t="n">
        <v>1861</v>
      </c>
    </row>
    <row r="370" customFormat="false" ht="15" hidden="false" customHeight="false" outlineLevel="0" collapsed="false">
      <c r="A370" s="90" t="s">
        <v>1352</v>
      </c>
      <c r="B370" s="102" t="s">
        <v>1353</v>
      </c>
      <c r="C370" s="92"/>
      <c r="D370" s="93"/>
      <c r="E370" s="107" t="s">
        <v>115</v>
      </c>
      <c r="F370" s="95"/>
      <c r="G370" s="95"/>
      <c r="H370" s="95"/>
      <c r="I370" s="95"/>
      <c r="J370" s="95"/>
      <c r="K370" s="95"/>
      <c r="L370" s="95"/>
      <c r="M370" s="96" t="s">
        <v>1214</v>
      </c>
      <c r="N370" s="97" t="n">
        <v>7</v>
      </c>
      <c r="O370" s="96" t="s">
        <v>1211</v>
      </c>
      <c r="P370" s="98"/>
      <c r="Q370" s="99" t="s">
        <v>1215</v>
      </c>
      <c r="R370" s="100" t="n">
        <v>0</v>
      </c>
      <c r="S370" s="101" t="n">
        <v>1635</v>
      </c>
    </row>
    <row r="371" customFormat="false" ht="15" hidden="false" customHeight="false" outlineLevel="0" collapsed="false">
      <c r="A371" s="109" t="s">
        <v>1354</v>
      </c>
      <c r="B371" s="102" t="s">
        <v>1355</v>
      </c>
      <c r="C371" s="92" t="n">
        <v>14</v>
      </c>
      <c r="D371" s="93" t="n">
        <v>3</v>
      </c>
      <c r="E371" s="94" t="s">
        <v>1356</v>
      </c>
      <c r="F371" s="95" t="s">
        <v>1357</v>
      </c>
      <c r="G371" s="95"/>
      <c r="H371" s="95"/>
      <c r="I371" s="95"/>
      <c r="J371" s="95"/>
      <c r="K371" s="95"/>
      <c r="L371" s="95"/>
      <c r="M371" s="96" t="s">
        <v>1214</v>
      </c>
      <c r="N371" s="97" t="n">
        <v>7</v>
      </c>
      <c r="O371" s="96" t="s">
        <v>1211</v>
      </c>
      <c r="P371" s="98" t="s">
        <v>39</v>
      </c>
      <c r="Q371" s="99" t="s">
        <v>1218</v>
      </c>
      <c r="R371" s="100" t="n">
        <v>0</v>
      </c>
      <c r="S371" s="101" t="n">
        <v>1451</v>
      </c>
    </row>
    <row r="372" customFormat="false" ht="15" hidden="false" customHeight="false" outlineLevel="0" collapsed="false">
      <c r="A372" s="90" t="s">
        <v>1358</v>
      </c>
      <c r="B372" s="102" t="s">
        <v>1359</v>
      </c>
      <c r="C372" s="92"/>
      <c r="D372" s="93"/>
      <c r="E372" s="107" t="s">
        <v>46</v>
      </c>
      <c r="F372" s="95"/>
      <c r="G372" s="95"/>
      <c r="H372" s="95"/>
      <c r="I372" s="95"/>
      <c r="J372" s="95"/>
      <c r="K372" s="95"/>
      <c r="L372" s="95"/>
      <c r="M372" s="96" t="s">
        <v>1214</v>
      </c>
      <c r="N372" s="97" t="n">
        <v>7</v>
      </c>
      <c r="O372" s="96" t="s">
        <v>1211</v>
      </c>
      <c r="P372" s="98"/>
      <c r="Q372" s="99" t="s">
        <v>1218</v>
      </c>
      <c r="R372" s="100" t="n">
        <v>0</v>
      </c>
      <c r="S372" s="101" t="n">
        <v>19851</v>
      </c>
    </row>
    <row r="373" customFormat="false" ht="15" hidden="false" customHeight="false" outlineLevel="0" collapsed="false">
      <c r="A373" s="90" t="s">
        <v>1360</v>
      </c>
      <c r="B373" s="102" t="s">
        <v>1361</v>
      </c>
      <c r="C373" s="92"/>
      <c r="D373" s="93"/>
      <c r="E373" s="107" t="s">
        <v>46</v>
      </c>
      <c r="F373" s="95"/>
      <c r="G373" s="95"/>
      <c r="H373" s="95"/>
      <c r="I373" s="95"/>
      <c r="J373" s="95"/>
      <c r="K373" s="95"/>
      <c r="L373" s="95"/>
      <c r="M373" s="96" t="s">
        <v>1214</v>
      </c>
      <c r="N373" s="97" t="n">
        <v>7</v>
      </c>
      <c r="O373" s="96" t="s">
        <v>1211</v>
      </c>
      <c r="P373" s="98"/>
      <c r="Q373" s="99" t="s">
        <v>1218</v>
      </c>
      <c r="R373" s="100" t="n">
        <v>0</v>
      </c>
      <c r="S373" s="101" t="n">
        <v>19852</v>
      </c>
    </row>
    <row r="374" customFormat="false" ht="15" hidden="false" customHeight="false" outlineLevel="0" collapsed="false">
      <c r="A374" s="90" t="s">
        <v>1362</v>
      </c>
      <c r="B374" s="102" t="s">
        <v>1363</v>
      </c>
      <c r="C374" s="92"/>
      <c r="D374" s="93"/>
      <c r="E374" s="107" t="s">
        <v>115</v>
      </c>
      <c r="F374" s="95"/>
      <c r="G374" s="95"/>
      <c r="H374" s="95"/>
      <c r="I374" s="95"/>
      <c r="J374" s="95"/>
      <c r="K374" s="95"/>
      <c r="L374" s="95"/>
      <c r="M374" s="96" t="s">
        <v>1214</v>
      </c>
      <c r="N374" s="97" t="n">
        <v>7</v>
      </c>
      <c r="O374" s="96" t="s">
        <v>1211</v>
      </c>
      <c r="P374" s="98"/>
      <c r="Q374" s="99" t="s">
        <v>1218</v>
      </c>
      <c r="R374" s="100" t="n">
        <v>0</v>
      </c>
      <c r="S374" s="101" t="n">
        <v>1393</v>
      </c>
    </row>
    <row r="375" customFormat="false" ht="15" hidden="false" customHeight="false" outlineLevel="0" collapsed="false">
      <c r="A375" s="90" t="s">
        <v>1364</v>
      </c>
      <c r="B375" s="102" t="s">
        <v>1365</v>
      </c>
      <c r="C375" s="92"/>
      <c r="D375" s="93"/>
      <c r="E375" s="107" t="s">
        <v>46</v>
      </c>
      <c r="F375" s="95"/>
      <c r="G375" s="95"/>
      <c r="H375" s="95"/>
      <c r="I375" s="95"/>
      <c r="J375" s="95"/>
      <c r="K375" s="95"/>
      <c r="L375" s="95"/>
      <c r="M375" s="96" t="s">
        <v>1214</v>
      </c>
      <c r="N375" s="97" t="n">
        <v>7</v>
      </c>
      <c r="O375" s="96" t="s">
        <v>1211</v>
      </c>
      <c r="P375" s="98"/>
      <c r="Q375" s="99" t="s">
        <v>1218</v>
      </c>
      <c r="R375" s="100" t="n">
        <v>0</v>
      </c>
      <c r="S375" s="101" t="n">
        <v>19853</v>
      </c>
    </row>
    <row r="376" customFormat="false" ht="15" hidden="false" customHeight="false" outlineLevel="0" collapsed="false">
      <c r="A376" s="109" t="s">
        <v>1366</v>
      </c>
      <c r="B376" s="102" t="s">
        <v>1367</v>
      </c>
      <c r="C376" s="92" t="n">
        <v>13</v>
      </c>
      <c r="D376" s="93" t="n">
        <v>2</v>
      </c>
      <c r="E376" s="94" t="s">
        <v>1368</v>
      </c>
      <c r="F376" s="95"/>
      <c r="G376" s="95"/>
      <c r="H376" s="95"/>
      <c r="I376" s="95"/>
      <c r="J376" s="95"/>
      <c r="K376" s="95"/>
      <c r="L376" s="95"/>
      <c r="M376" s="96" t="s">
        <v>1214</v>
      </c>
      <c r="N376" s="97" t="n">
        <v>7</v>
      </c>
      <c r="O376" s="96" t="s">
        <v>1211</v>
      </c>
      <c r="P376" s="98" t="s">
        <v>39</v>
      </c>
      <c r="Q376" s="99" t="s">
        <v>1215</v>
      </c>
      <c r="R376" s="100" t="n">
        <v>0</v>
      </c>
      <c r="S376" s="101" t="n">
        <v>1776</v>
      </c>
    </row>
    <row r="377" customFormat="false" ht="15" hidden="false" customHeight="false" outlineLevel="0" collapsed="false">
      <c r="A377" s="90" t="s">
        <v>1369</v>
      </c>
      <c r="B377" s="102" t="s">
        <v>1370</v>
      </c>
      <c r="C377" s="92"/>
      <c r="D377" s="93"/>
      <c r="E377" s="107" t="s">
        <v>46</v>
      </c>
      <c r="F377" s="95"/>
      <c r="G377" s="95"/>
      <c r="H377" s="95"/>
      <c r="I377" s="95"/>
      <c r="J377" s="95"/>
      <c r="K377" s="95"/>
      <c r="L377" s="95"/>
      <c r="M377" s="96" t="s">
        <v>1214</v>
      </c>
      <c r="N377" s="97" t="n">
        <v>7</v>
      </c>
      <c r="O377" s="96" t="s">
        <v>1211</v>
      </c>
      <c r="P377" s="98"/>
      <c r="Q377" s="99" t="s">
        <v>1215</v>
      </c>
      <c r="R377" s="100" t="n">
        <v>0</v>
      </c>
      <c r="S377" s="101" t="n">
        <v>19872</v>
      </c>
    </row>
    <row r="378" customFormat="false" ht="15" hidden="false" customHeight="false" outlineLevel="0" collapsed="false">
      <c r="A378" s="90" t="s">
        <v>1371</v>
      </c>
      <c r="B378" s="102" t="s">
        <v>1372</v>
      </c>
      <c r="C378" s="92"/>
      <c r="D378" s="93"/>
      <c r="E378" s="107" t="s">
        <v>46</v>
      </c>
      <c r="F378" s="95"/>
      <c r="G378" s="95"/>
      <c r="H378" s="95"/>
      <c r="I378" s="95"/>
      <c r="J378" s="95"/>
      <c r="K378" s="95"/>
      <c r="L378" s="95"/>
      <c r="M378" s="96" t="s">
        <v>1214</v>
      </c>
      <c r="N378" s="97" t="n">
        <v>7</v>
      </c>
      <c r="O378" s="96" t="s">
        <v>1211</v>
      </c>
      <c r="P378" s="98"/>
      <c r="Q378" s="99" t="s">
        <v>1215</v>
      </c>
      <c r="R378" s="100" t="n">
        <v>0</v>
      </c>
      <c r="S378" s="101" t="n">
        <v>19873</v>
      </c>
    </row>
    <row r="379" customFormat="false" ht="15" hidden="false" customHeight="false" outlineLevel="0" collapsed="false">
      <c r="A379" s="90" t="s">
        <v>1373</v>
      </c>
      <c r="B379" s="102" t="s">
        <v>1374</v>
      </c>
      <c r="C379" s="92"/>
      <c r="D379" s="93"/>
      <c r="E379" s="107" t="s">
        <v>46</v>
      </c>
      <c r="F379" s="95"/>
      <c r="G379" s="95"/>
      <c r="H379" s="95"/>
      <c r="I379" s="95"/>
      <c r="J379" s="95"/>
      <c r="K379" s="95"/>
      <c r="L379" s="95"/>
      <c r="M379" s="96" t="s">
        <v>1214</v>
      </c>
      <c r="N379" s="97" t="n">
        <v>7</v>
      </c>
      <c r="O379" s="96" t="s">
        <v>1211</v>
      </c>
      <c r="P379" s="98"/>
      <c r="Q379" s="99" t="s">
        <v>1215</v>
      </c>
      <c r="R379" s="100" t="n">
        <v>0</v>
      </c>
      <c r="S379" s="101" t="n">
        <v>1775</v>
      </c>
    </row>
    <row r="380" customFormat="false" ht="15" hidden="false" customHeight="false" outlineLevel="0" collapsed="false">
      <c r="A380" s="109" t="s">
        <v>1375</v>
      </c>
      <c r="B380" s="102" t="s">
        <v>1376</v>
      </c>
      <c r="C380" s="92" t="n">
        <v>8</v>
      </c>
      <c r="D380" s="93" t="n">
        <v>2</v>
      </c>
      <c r="E380" s="94" t="s">
        <v>115</v>
      </c>
      <c r="F380" s="95"/>
      <c r="G380" s="95"/>
      <c r="H380" s="95"/>
      <c r="I380" s="95"/>
      <c r="J380" s="95"/>
      <c r="K380" s="95"/>
      <c r="L380" s="95"/>
      <c r="M380" s="96" t="s">
        <v>1214</v>
      </c>
      <c r="N380" s="97" t="n">
        <v>7</v>
      </c>
      <c r="O380" s="96" t="s">
        <v>1211</v>
      </c>
      <c r="P380" s="98" t="s">
        <v>39</v>
      </c>
      <c r="Q380" s="99" t="s">
        <v>1215</v>
      </c>
      <c r="R380" s="100" t="n">
        <v>0</v>
      </c>
      <c r="S380" s="101" t="n">
        <v>1778</v>
      </c>
    </row>
    <row r="381" customFormat="false" ht="15" hidden="false" customHeight="false" outlineLevel="0" collapsed="false">
      <c r="A381" s="90" t="s">
        <v>1377</v>
      </c>
      <c r="B381" s="102" t="s">
        <v>1378</v>
      </c>
      <c r="C381" s="92"/>
      <c r="D381" s="93"/>
      <c r="E381" s="107" t="s">
        <v>46</v>
      </c>
      <c r="F381" s="95"/>
      <c r="G381" s="95"/>
      <c r="H381" s="95"/>
      <c r="I381" s="95"/>
      <c r="J381" s="95"/>
      <c r="K381" s="95"/>
      <c r="L381" s="95"/>
      <c r="M381" s="96" t="s">
        <v>1214</v>
      </c>
      <c r="N381" s="97" t="n">
        <v>7</v>
      </c>
      <c r="O381" s="96" t="s">
        <v>1211</v>
      </c>
      <c r="P381" s="98"/>
      <c r="Q381" s="99" t="s">
        <v>1215</v>
      </c>
      <c r="R381" s="100" t="n">
        <v>0</v>
      </c>
      <c r="S381" s="101" t="n">
        <v>19874</v>
      </c>
    </row>
    <row r="382" customFormat="false" ht="15" hidden="false" customHeight="false" outlineLevel="0" collapsed="false">
      <c r="A382" s="109" t="s">
        <v>1379</v>
      </c>
      <c r="B382" s="102" t="s">
        <v>1380</v>
      </c>
      <c r="C382" s="92" t="n">
        <v>12</v>
      </c>
      <c r="D382" s="93" t="n">
        <v>3</v>
      </c>
      <c r="E382" s="94" t="s">
        <v>115</v>
      </c>
      <c r="F382" s="95"/>
      <c r="G382" s="95"/>
      <c r="H382" s="95"/>
      <c r="I382" s="95"/>
      <c r="J382" s="95"/>
      <c r="K382" s="95"/>
      <c r="L382" s="95"/>
      <c r="M382" s="96" t="s">
        <v>1214</v>
      </c>
      <c r="N382" s="97" t="n">
        <v>7</v>
      </c>
      <c r="O382" s="96" t="s">
        <v>1211</v>
      </c>
      <c r="P382" s="98" t="s">
        <v>39</v>
      </c>
      <c r="Q382" s="99" t="s">
        <v>1215</v>
      </c>
      <c r="R382" s="100" t="n">
        <v>0</v>
      </c>
      <c r="S382" s="101" t="n">
        <v>1779</v>
      </c>
    </row>
    <row r="383" customFormat="false" ht="15" hidden="false" customHeight="false" outlineLevel="0" collapsed="false">
      <c r="A383" s="90" t="s">
        <v>1381</v>
      </c>
      <c r="B383" s="102" t="s">
        <v>1382</v>
      </c>
      <c r="C383" s="92"/>
      <c r="D383" s="93"/>
      <c r="E383" s="107" t="s">
        <v>46</v>
      </c>
      <c r="F383" s="95"/>
      <c r="G383" s="95"/>
      <c r="H383" s="95"/>
      <c r="I383" s="95"/>
      <c r="J383" s="95"/>
      <c r="K383" s="95"/>
      <c r="L383" s="95"/>
      <c r="M383" s="96" t="s">
        <v>1214</v>
      </c>
      <c r="N383" s="97" t="n">
        <v>7</v>
      </c>
      <c r="O383" s="96" t="s">
        <v>1211</v>
      </c>
      <c r="P383" s="98"/>
      <c r="Q383" s="99" t="s">
        <v>1218</v>
      </c>
      <c r="R383" s="100" t="n">
        <v>0</v>
      </c>
      <c r="S383" s="101" t="n">
        <v>19875</v>
      </c>
    </row>
    <row r="384" customFormat="false" ht="15" hidden="false" customHeight="false" outlineLevel="0" collapsed="false">
      <c r="A384" s="90" t="s">
        <v>1383</v>
      </c>
      <c r="B384" s="102" t="s">
        <v>1384</v>
      </c>
      <c r="C384" s="92"/>
      <c r="D384" s="93"/>
      <c r="E384" s="107" t="s">
        <v>46</v>
      </c>
      <c r="F384" s="95"/>
      <c r="G384" s="95"/>
      <c r="H384" s="95"/>
      <c r="I384" s="95"/>
      <c r="J384" s="95"/>
      <c r="K384" s="95"/>
      <c r="L384" s="95"/>
      <c r="M384" s="96" t="s">
        <v>1214</v>
      </c>
      <c r="N384" s="97" t="n">
        <v>7</v>
      </c>
      <c r="O384" s="96" t="s">
        <v>1211</v>
      </c>
      <c r="P384" s="98"/>
      <c r="Q384" s="99" t="s">
        <v>1218</v>
      </c>
      <c r="R384" s="100" t="n">
        <v>0</v>
      </c>
      <c r="S384" s="101" t="n">
        <v>19876</v>
      </c>
    </row>
    <row r="385" customFormat="false" ht="15" hidden="false" customHeight="false" outlineLevel="0" collapsed="false">
      <c r="A385" s="90" t="s">
        <v>1385</v>
      </c>
      <c r="B385" s="102" t="s">
        <v>1386</v>
      </c>
      <c r="C385" s="92"/>
      <c r="D385" s="93"/>
      <c r="E385" s="107" t="s">
        <v>46</v>
      </c>
      <c r="F385" s="95"/>
      <c r="G385" s="95"/>
      <c r="H385" s="95"/>
      <c r="I385" s="95"/>
      <c r="J385" s="95"/>
      <c r="K385" s="95"/>
      <c r="L385" s="95"/>
      <c r="M385" s="96" t="s">
        <v>1214</v>
      </c>
      <c r="N385" s="97" t="n">
        <v>7</v>
      </c>
      <c r="O385" s="96" t="s">
        <v>1211</v>
      </c>
      <c r="P385" s="98"/>
      <c r="Q385" s="99" t="s">
        <v>1218</v>
      </c>
      <c r="R385" s="100" t="n">
        <v>0</v>
      </c>
      <c r="S385" s="101" t="n">
        <v>19877</v>
      </c>
    </row>
    <row r="386" customFormat="false" ht="15" hidden="false" customHeight="false" outlineLevel="0" collapsed="false">
      <c r="A386" s="109" t="s">
        <v>1387</v>
      </c>
      <c r="B386" s="102" t="s">
        <v>1388</v>
      </c>
      <c r="C386" s="92" t="n">
        <v>5</v>
      </c>
      <c r="D386" s="93" t="n">
        <v>3</v>
      </c>
      <c r="E386" s="94" t="s">
        <v>115</v>
      </c>
      <c r="F386" s="95" t="s">
        <v>1389</v>
      </c>
      <c r="G386" s="95"/>
      <c r="H386" s="95"/>
      <c r="I386" s="95"/>
      <c r="J386" s="95"/>
      <c r="K386" s="95"/>
      <c r="L386" s="95"/>
      <c r="M386" s="96" t="s">
        <v>1214</v>
      </c>
      <c r="N386" s="97" t="n">
        <v>7</v>
      </c>
      <c r="O386" s="96" t="s">
        <v>1211</v>
      </c>
      <c r="P386" s="98" t="s">
        <v>39</v>
      </c>
      <c r="Q386" s="99" t="s">
        <v>1218</v>
      </c>
      <c r="R386" s="100" t="n">
        <v>0</v>
      </c>
      <c r="S386" s="101" t="n">
        <v>1835</v>
      </c>
    </row>
    <row r="387" customFormat="false" ht="15" hidden="false" customHeight="false" outlineLevel="0" collapsed="false">
      <c r="A387" s="90" t="s">
        <v>1390</v>
      </c>
      <c r="B387" s="102" t="s">
        <v>1391</v>
      </c>
      <c r="C387" s="92" t="n">
        <v>5</v>
      </c>
      <c r="D387" s="93" t="n">
        <v>3</v>
      </c>
      <c r="E387" s="107" t="s">
        <v>46</v>
      </c>
      <c r="F387" s="95"/>
      <c r="G387" s="95"/>
      <c r="H387" s="95"/>
      <c r="I387" s="95"/>
      <c r="J387" s="95"/>
      <c r="K387" s="95"/>
      <c r="L387" s="95"/>
      <c r="M387" s="96" t="s">
        <v>1214</v>
      </c>
      <c r="N387" s="97" t="n">
        <v>7</v>
      </c>
      <c r="O387" s="96" t="s">
        <v>1211</v>
      </c>
      <c r="P387" s="98"/>
      <c r="Q387" s="99" t="s">
        <v>1218</v>
      </c>
      <c r="R387" s="100" t="n">
        <v>0</v>
      </c>
      <c r="S387" s="101" t="n">
        <v>19878</v>
      </c>
    </row>
    <row r="388" customFormat="false" ht="15" hidden="false" customHeight="false" outlineLevel="0" collapsed="false">
      <c r="A388" s="90" t="s">
        <v>1392</v>
      </c>
      <c r="B388" s="102" t="s">
        <v>1393</v>
      </c>
      <c r="C388" s="92" t="n">
        <v>5</v>
      </c>
      <c r="D388" s="93" t="n">
        <v>3</v>
      </c>
      <c r="E388" s="107" t="s">
        <v>46</v>
      </c>
      <c r="F388" s="95"/>
      <c r="G388" s="95"/>
      <c r="H388" s="95"/>
      <c r="I388" s="95"/>
      <c r="J388" s="95"/>
      <c r="K388" s="95"/>
      <c r="L388" s="95"/>
      <c r="M388" s="96" t="s">
        <v>1214</v>
      </c>
      <c r="N388" s="97" t="n">
        <v>7</v>
      </c>
      <c r="O388" s="96" t="s">
        <v>1211</v>
      </c>
      <c r="P388" s="98"/>
      <c r="Q388" s="99" t="s">
        <v>1218</v>
      </c>
      <c r="R388" s="100" t="n">
        <v>0</v>
      </c>
      <c r="S388" s="101" t="n">
        <v>19879</v>
      </c>
    </row>
    <row r="389" customFormat="false" ht="15" hidden="false" customHeight="false" outlineLevel="0" collapsed="false">
      <c r="A389" s="90" t="s">
        <v>1394</v>
      </c>
      <c r="B389" s="102" t="s">
        <v>1395</v>
      </c>
      <c r="C389" s="92" t="n">
        <v>5</v>
      </c>
      <c r="D389" s="93" t="n">
        <v>3</v>
      </c>
      <c r="E389" s="107" t="s">
        <v>115</v>
      </c>
      <c r="F389" s="95"/>
      <c r="G389" s="95"/>
      <c r="H389" s="95"/>
      <c r="I389" s="95"/>
      <c r="J389" s="95"/>
      <c r="K389" s="95"/>
      <c r="L389" s="95"/>
      <c r="M389" s="96" t="s">
        <v>1214</v>
      </c>
      <c r="N389" s="97" t="n">
        <v>7</v>
      </c>
      <c r="O389" s="96" t="s">
        <v>1211</v>
      </c>
      <c r="P389" s="98"/>
      <c r="Q389" s="99" t="s">
        <v>1218</v>
      </c>
      <c r="R389" s="100" t="n">
        <v>0</v>
      </c>
      <c r="S389" s="101" t="n">
        <v>19880</v>
      </c>
    </row>
    <row r="390" customFormat="false" ht="15" hidden="false" customHeight="false" outlineLevel="0" collapsed="false">
      <c r="A390" s="109" t="s">
        <v>1396</v>
      </c>
      <c r="B390" s="102" t="s">
        <v>1397</v>
      </c>
      <c r="C390" s="92" t="n">
        <v>6</v>
      </c>
      <c r="D390" s="93" t="n">
        <v>3</v>
      </c>
      <c r="E390" s="94" t="s">
        <v>115</v>
      </c>
      <c r="F390" s="95"/>
      <c r="G390" s="95"/>
      <c r="H390" s="95"/>
      <c r="I390" s="95"/>
      <c r="J390" s="95"/>
      <c r="K390" s="95"/>
      <c r="L390" s="95"/>
      <c r="M390" s="96" t="s">
        <v>1214</v>
      </c>
      <c r="N390" s="97" t="n">
        <v>7</v>
      </c>
      <c r="O390" s="96" t="s">
        <v>1211</v>
      </c>
      <c r="P390" s="98" t="s">
        <v>39</v>
      </c>
      <c r="Q390" s="99" t="s">
        <v>1218</v>
      </c>
      <c r="R390" s="100" t="n">
        <v>0</v>
      </c>
      <c r="S390" s="101" t="n">
        <v>1836</v>
      </c>
    </row>
    <row r="391" customFormat="false" ht="15" hidden="false" customHeight="false" outlineLevel="0" collapsed="false">
      <c r="A391" s="90" t="s">
        <v>1398</v>
      </c>
      <c r="B391" s="102" t="s">
        <v>1399</v>
      </c>
      <c r="C391" s="92"/>
      <c r="D391" s="93"/>
      <c r="E391" s="107" t="s">
        <v>46</v>
      </c>
      <c r="F391" s="95"/>
      <c r="G391" s="95"/>
      <c r="H391" s="95"/>
      <c r="I391" s="95"/>
      <c r="J391" s="95"/>
      <c r="K391" s="95"/>
      <c r="L391" s="95"/>
      <c r="M391" s="96" t="s">
        <v>1214</v>
      </c>
      <c r="N391" s="97" t="n">
        <v>7</v>
      </c>
      <c r="O391" s="96" t="s">
        <v>1211</v>
      </c>
      <c r="P391" s="98"/>
      <c r="Q391" s="99" t="s">
        <v>1218</v>
      </c>
      <c r="R391" s="100" t="n">
        <v>0</v>
      </c>
      <c r="S391" s="101" t="n">
        <v>19881</v>
      </c>
    </row>
    <row r="392" customFormat="false" ht="15" hidden="false" customHeight="false" outlineLevel="0" collapsed="false">
      <c r="A392" s="90" t="s">
        <v>1400</v>
      </c>
      <c r="B392" s="102" t="s">
        <v>1401</v>
      </c>
      <c r="C392" s="92"/>
      <c r="D392" s="93"/>
      <c r="E392" s="107" t="s">
        <v>46</v>
      </c>
      <c r="F392" s="95"/>
      <c r="G392" s="95"/>
      <c r="H392" s="95"/>
      <c r="I392" s="95"/>
      <c r="J392" s="95"/>
      <c r="K392" s="95"/>
      <c r="L392" s="95"/>
      <c r="M392" s="96" t="s">
        <v>1214</v>
      </c>
      <c r="N392" s="97" t="n">
        <v>7</v>
      </c>
      <c r="O392" s="96" t="s">
        <v>1211</v>
      </c>
      <c r="P392" s="98"/>
      <c r="Q392" s="99" t="s">
        <v>1218</v>
      </c>
      <c r="R392" s="100" t="n">
        <v>0</v>
      </c>
      <c r="S392" s="101" t="n">
        <v>1834</v>
      </c>
    </row>
    <row r="393" customFormat="false" ht="15" hidden="false" customHeight="false" outlineLevel="0" collapsed="false">
      <c r="A393" s="90" t="s">
        <v>1402</v>
      </c>
      <c r="B393" s="102" t="s">
        <v>1403</v>
      </c>
      <c r="C393" s="92"/>
      <c r="D393" s="93"/>
      <c r="E393" s="107" t="s">
        <v>46</v>
      </c>
      <c r="F393" s="95"/>
      <c r="G393" s="95"/>
      <c r="H393" s="95"/>
      <c r="I393" s="95"/>
      <c r="J393" s="95"/>
      <c r="K393" s="95"/>
      <c r="L393" s="95"/>
      <c r="M393" s="96" t="s">
        <v>1214</v>
      </c>
      <c r="N393" s="97" t="n">
        <v>7</v>
      </c>
      <c r="O393" s="96" t="s">
        <v>1211</v>
      </c>
      <c r="P393" s="98"/>
      <c r="Q393" s="99" t="s">
        <v>1218</v>
      </c>
      <c r="R393" s="100" t="n">
        <v>0</v>
      </c>
      <c r="S393" s="101" t="n">
        <v>19882</v>
      </c>
    </row>
    <row r="394" customFormat="false" ht="15" hidden="false" customHeight="false" outlineLevel="0" collapsed="false">
      <c r="A394" s="90" t="s">
        <v>1404</v>
      </c>
      <c r="B394" s="102" t="s">
        <v>1405</v>
      </c>
      <c r="C394" s="92"/>
      <c r="D394" s="93"/>
      <c r="E394" s="107" t="s">
        <v>46</v>
      </c>
      <c r="F394" s="95"/>
      <c r="G394" s="95"/>
      <c r="H394" s="95"/>
      <c r="I394" s="95"/>
      <c r="J394" s="95"/>
      <c r="K394" s="95"/>
      <c r="L394" s="95"/>
      <c r="M394" s="96" t="s">
        <v>1214</v>
      </c>
      <c r="N394" s="97" t="n">
        <v>7</v>
      </c>
      <c r="O394" s="96" t="s">
        <v>1211</v>
      </c>
      <c r="P394" s="98"/>
      <c r="Q394" s="99" t="s">
        <v>1215</v>
      </c>
      <c r="R394" s="100" t="n">
        <v>0</v>
      </c>
      <c r="S394" s="101" t="n">
        <v>19885</v>
      </c>
    </row>
    <row r="395" customFormat="false" ht="15" hidden="false" customHeight="false" outlineLevel="0" collapsed="false">
      <c r="A395" s="90" t="s">
        <v>1406</v>
      </c>
      <c r="B395" s="102" t="s">
        <v>1407</v>
      </c>
      <c r="C395" s="92"/>
      <c r="D395" s="93"/>
      <c r="E395" s="107" t="s">
        <v>46</v>
      </c>
      <c r="F395" s="95"/>
      <c r="G395" s="95"/>
      <c r="H395" s="95"/>
      <c r="I395" s="95"/>
      <c r="J395" s="95"/>
      <c r="K395" s="95"/>
      <c r="L395" s="95"/>
      <c r="M395" s="96" t="s">
        <v>1214</v>
      </c>
      <c r="N395" s="97" t="n">
        <v>7</v>
      </c>
      <c r="O395" s="96" t="s">
        <v>1211</v>
      </c>
      <c r="P395" s="98"/>
      <c r="Q395" s="99" t="s">
        <v>1215</v>
      </c>
      <c r="R395" s="100" t="n">
        <v>0</v>
      </c>
      <c r="S395" s="101" t="n">
        <v>19891</v>
      </c>
    </row>
    <row r="396" customFormat="false" ht="15" hidden="false" customHeight="false" outlineLevel="0" collapsed="false">
      <c r="A396" s="109" t="s">
        <v>1408</v>
      </c>
      <c r="B396" s="102" t="s">
        <v>1409</v>
      </c>
      <c r="C396" s="92" t="n">
        <v>9</v>
      </c>
      <c r="D396" s="93" t="n">
        <v>1</v>
      </c>
      <c r="E396" s="94" t="s">
        <v>1410</v>
      </c>
      <c r="F396" s="95"/>
      <c r="G396" s="95"/>
      <c r="H396" s="95"/>
      <c r="I396" s="95"/>
      <c r="J396" s="95"/>
      <c r="K396" s="95"/>
      <c r="L396" s="95"/>
      <c r="M396" s="96" t="s">
        <v>1214</v>
      </c>
      <c r="N396" s="97" t="n">
        <v>7</v>
      </c>
      <c r="O396" s="96" t="s">
        <v>1211</v>
      </c>
      <c r="P396" s="98" t="s">
        <v>39</v>
      </c>
      <c r="Q396" s="99" t="s">
        <v>1215</v>
      </c>
      <c r="R396" s="100" t="n">
        <v>0</v>
      </c>
      <c r="S396" s="101" t="n">
        <v>1839</v>
      </c>
    </row>
    <row r="397" customFormat="false" ht="15" hidden="false" customHeight="false" outlineLevel="0" collapsed="false">
      <c r="A397" s="90" t="s">
        <v>1411</v>
      </c>
      <c r="B397" s="102" t="s">
        <v>1412</v>
      </c>
      <c r="C397" s="92"/>
      <c r="D397" s="93"/>
      <c r="E397" s="107" t="s">
        <v>46</v>
      </c>
      <c r="F397" s="95"/>
      <c r="G397" s="95"/>
      <c r="H397" s="95"/>
      <c r="I397" s="95"/>
      <c r="J397" s="95"/>
      <c r="K397" s="95"/>
      <c r="L397" s="95"/>
      <c r="M397" s="96" t="s">
        <v>1214</v>
      </c>
      <c r="N397" s="97" t="n">
        <v>7</v>
      </c>
      <c r="O397" s="96" t="s">
        <v>1211</v>
      </c>
      <c r="P397" s="98"/>
      <c r="Q397" s="99" t="s">
        <v>1215</v>
      </c>
      <c r="R397" s="100" t="n">
        <v>0</v>
      </c>
      <c r="S397" s="101" t="n">
        <v>19892</v>
      </c>
    </row>
    <row r="398" customFormat="false" ht="15" hidden="false" customHeight="false" outlineLevel="0" collapsed="false">
      <c r="A398" s="90" t="s">
        <v>1413</v>
      </c>
      <c r="B398" s="102" t="s">
        <v>1414</v>
      </c>
      <c r="C398" s="92"/>
      <c r="D398" s="93"/>
      <c r="E398" s="107" t="s">
        <v>1415</v>
      </c>
      <c r="F398" s="95"/>
      <c r="G398" s="95"/>
      <c r="H398" s="95"/>
      <c r="I398" s="95"/>
      <c r="J398" s="95"/>
      <c r="K398" s="95"/>
      <c r="L398" s="95"/>
      <c r="M398" s="96" t="s">
        <v>1214</v>
      </c>
      <c r="N398" s="97" t="n">
        <v>7</v>
      </c>
      <c r="O398" s="96" t="s">
        <v>1211</v>
      </c>
      <c r="P398" s="98"/>
      <c r="Q398" s="99" t="s">
        <v>1215</v>
      </c>
      <c r="R398" s="100" t="n">
        <v>0</v>
      </c>
      <c r="S398" s="101" t="n">
        <v>1840</v>
      </c>
    </row>
    <row r="399" customFormat="false" ht="15" hidden="false" customHeight="false" outlineLevel="0" collapsed="false">
      <c r="A399" s="90" t="s">
        <v>1416</v>
      </c>
      <c r="B399" s="102" t="s">
        <v>1417</v>
      </c>
      <c r="C399" s="92"/>
      <c r="D399" s="93"/>
      <c r="E399" s="107" t="s">
        <v>46</v>
      </c>
      <c r="F399" s="95"/>
      <c r="G399" s="95"/>
      <c r="H399" s="95"/>
      <c r="I399" s="95"/>
      <c r="J399" s="95"/>
      <c r="K399" s="95"/>
      <c r="L399" s="95"/>
      <c r="M399" s="96" t="s">
        <v>1214</v>
      </c>
      <c r="N399" s="97" t="n">
        <v>7</v>
      </c>
      <c r="O399" s="96" t="s">
        <v>1211</v>
      </c>
      <c r="P399" s="98"/>
      <c r="Q399" s="99" t="s">
        <v>1215</v>
      </c>
      <c r="R399" s="100" t="n">
        <v>0</v>
      </c>
      <c r="S399" s="101" t="n">
        <v>1838</v>
      </c>
    </row>
    <row r="400" customFormat="false" ht="15" hidden="false" customHeight="false" outlineLevel="0" collapsed="false">
      <c r="A400" s="90" t="s">
        <v>1418</v>
      </c>
      <c r="B400" s="102" t="s">
        <v>1419</v>
      </c>
      <c r="C400" s="92"/>
      <c r="D400" s="93"/>
      <c r="E400" s="107" t="s">
        <v>46</v>
      </c>
      <c r="F400" s="95"/>
      <c r="G400" s="95"/>
      <c r="H400" s="95"/>
      <c r="I400" s="95"/>
      <c r="J400" s="95"/>
      <c r="K400" s="95"/>
      <c r="L400" s="95"/>
      <c r="M400" s="96" t="s">
        <v>1214</v>
      </c>
      <c r="N400" s="97" t="n">
        <v>7</v>
      </c>
      <c r="O400" s="96" t="s">
        <v>1211</v>
      </c>
      <c r="P400" s="98"/>
      <c r="Q400" s="99" t="s">
        <v>1215</v>
      </c>
      <c r="R400" s="100" t="n">
        <v>0</v>
      </c>
      <c r="S400" s="101" t="n">
        <v>19893</v>
      </c>
    </row>
    <row r="401" customFormat="false" ht="15" hidden="false" customHeight="false" outlineLevel="0" collapsed="false">
      <c r="A401" s="109" t="s">
        <v>1420</v>
      </c>
      <c r="B401" s="102" t="s">
        <v>1421</v>
      </c>
      <c r="C401" s="92" t="n">
        <v>12</v>
      </c>
      <c r="D401" s="93" t="n">
        <v>3</v>
      </c>
      <c r="E401" s="94" t="s">
        <v>115</v>
      </c>
      <c r="F401" s="95"/>
      <c r="G401" s="95"/>
      <c r="H401" s="95"/>
      <c r="I401" s="95"/>
      <c r="J401" s="95"/>
      <c r="K401" s="95"/>
      <c r="L401" s="95"/>
      <c r="M401" s="96" t="s">
        <v>1214</v>
      </c>
      <c r="N401" s="97" t="n">
        <v>7</v>
      </c>
      <c r="O401" s="96" t="s">
        <v>1211</v>
      </c>
      <c r="P401" s="98" t="s">
        <v>39</v>
      </c>
      <c r="Q401" s="99" t="s">
        <v>1215</v>
      </c>
      <c r="R401" s="100" t="n">
        <v>0</v>
      </c>
      <c r="S401" s="101" t="n">
        <v>1842</v>
      </c>
    </row>
    <row r="402" customFormat="false" ht="15" hidden="false" customHeight="false" outlineLevel="0" collapsed="false">
      <c r="A402" s="90" t="s">
        <v>1422</v>
      </c>
      <c r="B402" s="102" t="s">
        <v>1423</v>
      </c>
      <c r="C402" s="92"/>
      <c r="D402" s="93"/>
      <c r="E402" s="107" t="s">
        <v>46</v>
      </c>
      <c r="F402" s="95"/>
      <c r="G402" s="95"/>
      <c r="H402" s="95"/>
      <c r="I402" s="95"/>
      <c r="J402" s="95"/>
      <c r="K402" s="95"/>
      <c r="L402" s="95"/>
      <c r="M402" s="96" t="s">
        <v>1214</v>
      </c>
      <c r="N402" s="97" t="n">
        <v>7</v>
      </c>
      <c r="O402" s="96" t="s">
        <v>1211</v>
      </c>
      <c r="P402" s="98"/>
      <c r="Q402" s="99" t="s">
        <v>1215</v>
      </c>
      <c r="R402" s="100" t="n">
        <v>0</v>
      </c>
      <c r="S402" s="101" t="n">
        <v>19894</v>
      </c>
    </row>
    <row r="403" customFormat="false" ht="15" hidden="false" customHeight="false" outlineLevel="0" collapsed="false">
      <c r="A403" s="90" t="s">
        <v>1424</v>
      </c>
      <c r="B403" s="102" t="s">
        <v>1425</v>
      </c>
      <c r="C403" s="92"/>
      <c r="D403" s="93"/>
      <c r="E403" s="107" t="s">
        <v>46</v>
      </c>
      <c r="F403" s="95"/>
      <c r="G403" s="95"/>
      <c r="H403" s="95"/>
      <c r="I403" s="95"/>
      <c r="J403" s="95"/>
      <c r="K403" s="95"/>
      <c r="L403" s="95"/>
      <c r="M403" s="96" t="s">
        <v>1214</v>
      </c>
      <c r="N403" s="97" t="n">
        <v>7</v>
      </c>
      <c r="O403" s="96" t="s">
        <v>1211</v>
      </c>
      <c r="P403" s="98"/>
      <c r="Q403" s="99" t="s">
        <v>1215</v>
      </c>
      <c r="R403" s="100" t="n">
        <v>0</v>
      </c>
      <c r="S403" s="101" t="n">
        <v>19895</v>
      </c>
    </row>
    <row r="404" customFormat="false" ht="15" hidden="false" customHeight="false" outlineLevel="0" collapsed="false">
      <c r="A404" s="90" t="s">
        <v>1426</v>
      </c>
      <c r="B404" s="102" t="s">
        <v>1427</v>
      </c>
      <c r="C404" s="92"/>
      <c r="D404" s="93"/>
      <c r="E404" s="107" t="s">
        <v>46</v>
      </c>
      <c r="F404" s="95"/>
      <c r="G404" s="95"/>
      <c r="H404" s="95"/>
      <c r="I404" s="95"/>
      <c r="J404" s="95"/>
      <c r="K404" s="95"/>
      <c r="L404" s="95"/>
      <c r="M404" s="96" t="s">
        <v>1214</v>
      </c>
      <c r="N404" s="97" t="n">
        <v>7</v>
      </c>
      <c r="O404" s="96" t="s">
        <v>1211</v>
      </c>
      <c r="P404" s="98"/>
      <c r="Q404" s="99" t="s">
        <v>1215</v>
      </c>
      <c r="R404" s="100" t="n">
        <v>0</v>
      </c>
      <c r="S404" s="101" t="n">
        <v>19896</v>
      </c>
    </row>
    <row r="405" customFormat="false" ht="15" hidden="false" customHeight="false" outlineLevel="0" collapsed="false">
      <c r="A405" s="90" t="s">
        <v>1428</v>
      </c>
      <c r="B405" s="102" t="s">
        <v>1429</v>
      </c>
      <c r="C405" s="92"/>
      <c r="D405" s="93"/>
      <c r="E405" s="107" t="s">
        <v>46</v>
      </c>
      <c r="F405" s="95"/>
      <c r="G405" s="95"/>
      <c r="H405" s="95"/>
      <c r="I405" s="95"/>
      <c r="J405" s="95"/>
      <c r="K405" s="95"/>
      <c r="L405" s="95"/>
      <c r="M405" s="96" t="s">
        <v>1214</v>
      </c>
      <c r="N405" s="97" t="n">
        <v>7</v>
      </c>
      <c r="O405" s="96" t="s">
        <v>1211</v>
      </c>
      <c r="P405" s="98"/>
      <c r="Q405" s="99" t="s">
        <v>1215</v>
      </c>
      <c r="R405" s="100" t="n">
        <v>0</v>
      </c>
      <c r="S405" s="101" t="n">
        <v>19897</v>
      </c>
    </row>
    <row r="406" customFormat="false" ht="15" hidden="false" customHeight="false" outlineLevel="0" collapsed="false">
      <c r="A406" s="90" t="s">
        <v>1430</v>
      </c>
      <c r="B406" s="102" t="s">
        <v>1431</v>
      </c>
      <c r="C406" s="92"/>
      <c r="D406" s="93"/>
      <c r="E406" s="107" t="s">
        <v>46</v>
      </c>
      <c r="F406" s="95"/>
      <c r="G406" s="95"/>
      <c r="H406" s="95"/>
      <c r="I406" s="95"/>
      <c r="J406" s="95"/>
      <c r="K406" s="95"/>
      <c r="L406" s="95"/>
      <c r="M406" s="96" t="s">
        <v>1214</v>
      </c>
      <c r="N406" s="97" t="n">
        <v>7</v>
      </c>
      <c r="O406" s="96" t="s">
        <v>1211</v>
      </c>
      <c r="P406" s="98"/>
      <c r="Q406" s="99" t="s">
        <v>1215</v>
      </c>
      <c r="R406" s="100" t="n">
        <v>0</v>
      </c>
      <c r="S406" s="101" t="n">
        <v>1841</v>
      </c>
    </row>
    <row r="407" customFormat="false" ht="15" hidden="false" customHeight="false" outlineLevel="0" collapsed="false">
      <c r="A407" s="90" t="s">
        <v>1432</v>
      </c>
      <c r="B407" s="102" t="s">
        <v>1433</v>
      </c>
      <c r="C407" s="92"/>
      <c r="D407" s="93"/>
      <c r="E407" s="107" t="s">
        <v>46</v>
      </c>
      <c r="F407" s="95"/>
      <c r="G407" s="95"/>
      <c r="H407" s="95"/>
      <c r="I407" s="95"/>
      <c r="J407" s="95"/>
      <c r="K407" s="95"/>
      <c r="L407" s="95"/>
      <c r="M407" s="96" t="s">
        <v>1214</v>
      </c>
      <c r="N407" s="97" t="n">
        <v>7</v>
      </c>
      <c r="O407" s="96" t="s">
        <v>1211</v>
      </c>
      <c r="P407" s="98"/>
      <c r="Q407" s="99" t="s">
        <v>1215</v>
      </c>
      <c r="R407" s="100" t="n">
        <v>0</v>
      </c>
      <c r="S407" s="101" t="n">
        <v>19898</v>
      </c>
    </row>
    <row r="408" customFormat="false" ht="15" hidden="false" customHeight="false" outlineLevel="0" collapsed="false">
      <c r="A408" s="109" t="s">
        <v>1434</v>
      </c>
      <c r="B408" s="102" t="s">
        <v>1435</v>
      </c>
      <c r="C408" s="92" t="n">
        <v>10</v>
      </c>
      <c r="D408" s="93" t="n">
        <v>2</v>
      </c>
      <c r="E408" s="94" t="s">
        <v>1436</v>
      </c>
      <c r="F408" s="95"/>
      <c r="G408" s="95"/>
      <c r="H408" s="95"/>
      <c r="I408" s="95"/>
      <c r="J408" s="95"/>
      <c r="K408" s="95"/>
      <c r="L408" s="95"/>
      <c r="M408" s="96" t="s">
        <v>1214</v>
      </c>
      <c r="N408" s="97" t="n">
        <v>7</v>
      </c>
      <c r="O408" s="96" t="s">
        <v>1211</v>
      </c>
      <c r="P408" s="98" t="s">
        <v>39</v>
      </c>
      <c r="Q408" s="99" t="s">
        <v>1215</v>
      </c>
      <c r="R408" s="100" t="n">
        <v>0</v>
      </c>
      <c r="S408" s="101" t="n">
        <v>1594</v>
      </c>
    </row>
    <row r="409" customFormat="false" ht="15" hidden="false" customHeight="false" outlineLevel="0" collapsed="false">
      <c r="A409" s="90" t="s">
        <v>1437</v>
      </c>
      <c r="B409" s="102" t="s">
        <v>1438</v>
      </c>
      <c r="C409" s="92"/>
      <c r="D409" s="93"/>
      <c r="E409" s="107" t="s">
        <v>115</v>
      </c>
      <c r="F409" s="95"/>
      <c r="G409" s="95"/>
      <c r="H409" s="95"/>
      <c r="I409" s="95"/>
      <c r="J409" s="95"/>
      <c r="K409" s="95"/>
      <c r="L409" s="95"/>
      <c r="M409" s="96" t="s">
        <v>1214</v>
      </c>
      <c r="N409" s="97" t="n">
        <v>7</v>
      </c>
      <c r="O409" s="96" t="s">
        <v>1211</v>
      </c>
      <c r="P409" s="98"/>
      <c r="Q409" s="99" t="s">
        <v>1218</v>
      </c>
      <c r="R409" s="100" t="n">
        <v>0</v>
      </c>
      <c r="S409" s="101" t="n">
        <v>19913</v>
      </c>
    </row>
    <row r="410" customFormat="false" ht="15" hidden="false" customHeight="false" outlineLevel="0" collapsed="false">
      <c r="A410" s="90" t="s">
        <v>1439</v>
      </c>
      <c r="B410" s="102" t="s">
        <v>1440</v>
      </c>
      <c r="C410" s="92"/>
      <c r="D410" s="93"/>
      <c r="E410" s="107" t="s">
        <v>46</v>
      </c>
      <c r="F410" s="95"/>
      <c r="G410" s="95"/>
      <c r="H410" s="95"/>
      <c r="I410" s="95"/>
      <c r="J410" s="95"/>
      <c r="K410" s="95"/>
      <c r="L410" s="95"/>
      <c r="M410" s="96" t="s">
        <v>1214</v>
      </c>
      <c r="N410" s="97" t="n">
        <v>7</v>
      </c>
      <c r="O410" s="96" t="s">
        <v>1211</v>
      </c>
      <c r="P410" s="98"/>
      <c r="Q410" s="99" t="s">
        <v>1218</v>
      </c>
      <c r="R410" s="100" t="n">
        <v>0</v>
      </c>
      <c r="S410" s="101" t="n">
        <v>19931</v>
      </c>
    </row>
    <row r="411" customFormat="false" ht="15" hidden="false" customHeight="false" outlineLevel="0" collapsed="false">
      <c r="A411" s="109" t="s">
        <v>1441</v>
      </c>
      <c r="B411" s="102" t="s">
        <v>1442</v>
      </c>
      <c r="C411" s="92" t="n">
        <v>12</v>
      </c>
      <c r="D411" s="93" t="n">
        <v>3</v>
      </c>
      <c r="E411" s="94" t="s">
        <v>225</v>
      </c>
      <c r="F411" s="95"/>
      <c r="G411" s="95"/>
      <c r="H411" s="95"/>
      <c r="I411" s="95"/>
      <c r="J411" s="95"/>
      <c r="K411" s="95"/>
      <c r="L411" s="95"/>
      <c r="M411" s="96" t="s">
        <v>1214</v>
      </c>
      <c r="N411" s="97" t="n">
        <v>7</v>
      </c>
      <c r="O411" s="96" t="s">
        <v>1211</v>
      </c>
      <c r="P411" s="98" t="s">
        <v>39</v>
      </c>
      <c r="Q411" s="99" t="s">
        <v>1218</v>
      </c>
      <c r="R411" s="100" t="n">
        <v>0</v>
      </c>
      <c r="S411" s="101" t="n">
        <v>1640</v>
      </c>
    </row>
    <row r="412" customFormat="false" ht="15" hidden="false" customHeight="false" outlineLevel="0" collapsed="false">
      <c r="A412" s="109" t="s">
        <v>1443</v>
      </c>
      <c r="B412" s="102" t="s">
        <v>1444</v>
      </c>
      <c r="C412" s="92" t="n">
        <v>13</v>
      </c>
      <c r="D412" s="93" t="n">
        <v>2</v>
      </c>
      <c r="E412" s="94" t="s">
        <v>1445</v>
      </c>
      <c r="F412" s="95"/>
      <c r="G412" s="95"/>
      <c r="H412" s="95"/>
      <c r="I412" s="95"/>
      <c r="J412" s="95"/>
      <c r="K412" s="95"/>
      <c r="L412" s="95"/>
      <c r="M412" s="96" t="s">
        <v>1214</v>
      </c>
      <c r="N412" s="97" t="n">
        <v>7</v>
      </c>
      <c r="O412" s="96" t="s">
        <v>1211</v>
      </c>
      <c r="P412" s="98" t="s">
        <v>39</v>
      </c>
      <c r="Q412" s="99" t="s">
        <v>1218</v>
      </c>
      <c r="R412" s="100" t="n">
        <v>0</v>
      </c>
      <c r="S412" s="101" t="n">
        <v>1641</v>
      </c>
    </row>
    <row r="413" customFormat="false" ht="15" hidden="false" customHeight="false" outlineLevel="0" collapsed="false">
      <c r="A413" s="109" t="s">
        <v>1446</v>
      </c>
      <c r="B413" s="102" t="s">
        <v>1447</v>
      </c>
      <c r="C413" s="92" t="n">
        <v>9</v>
      </c>
      <c r="D413" s="93" t="n">
        <v>2</v>
      </c>
      <c r="E413" s="94" t="s">
        <v>1448</v>
      </c>
      <c r="F413" s="95"/>
      <c r="G413" s="95"/>
      <c r="H413" s="95"/>
      <c r="I413" s="95"/>
      <c r="J413" s="95"/>
      <c r="K413" s="95"/>
      <c r="L413" s="95"/>
      <c r="M413" s="96" t="s">
        <v>1214</v>
      </c>
      <c r="N413" s="97" t="n">
        <v>7</v>
      </c>
      <c r="O413" s="96" t="s">
        <v>1211</v>
      </c>
      <c r="P413" s="98" t="s">
        <v>39</v>
      </c>
      <c r="Q413" s="99" t="s">
        <v>1218</v>
      </c>
      <c r="R413" s="100" t="n">
        <v>0</v>
      </c>
      <c r="S413" s="101" t="n">
        <v>1642</v>
      </c>
    </row>
    <row r="414" customFormat="false" ht="15" hidden="false" customHeight="false" outlineLevel="0" collapsed="false">
      <c r="A414" s="109" t="s">
        <v>1449</v>
      </c>
      <c r="B414" s="102" t="s">
        <v>1450</v>
      </c>
      <c r="C414" s="92" t="n">
        <v>20</v>
      </c>
      <c r="D414" s="93" t="n">
        <v>3</v>
      </c>
      <c r="E414" s="94" t="s">
        <v>1451</v>
      </c>
      <c r="F414" s="95"/>
      <c r="G414" s="95"/>
      <c r="H414" s="95"/>
      <c r="I414" s="95"/>
      <c r="J414" s="95"/>
      <c r="K414" s="95"/>
      <c r="L414" s="95"/>
      <c r="M414" s="96" t="s">
        <v>1214</v>
      </c>
      <c r="N414" s="97" t="n">
        <v>7</v>
      </c>
      <c r="O414" s="96" t="s">
        <v>1211</v>
      </c>
      <c r="P414" s="98" t="s">
        <v>39</v>
      </c>
      <c r="Q414" s="99" t="s">
        <v>1218</v>
      </c>
      <c r="R414" s="100" t="n">
        <v>0</v>
      </c>
      <c r="S414" s="101" t="n">
        <v>1643</v>
      </c>
    </row>
    <row r="415" customFormat="false" ht="15" hidden="false" customHeight="false" outlineLevel="0" collapsed="false">
      <c r="A415" s="109" t="s">
        <v>1452</v>
      </c>
      <c r="B415" s="102" t="s">
        <v>1453</v>
      </c>
      <c r="C415" s="92" t="n">
        <v>6</v>
      </c>
      <c r="D415" s="93" t="n">
        <v>3</v>
      </c>
      <c r="E415" s="94" t="s">
        <v>115</v>
      </c>
      <c r="F415" s="95"/>
      <c r="G415" s="95"/>
      <c r="H415" s="95"/>
      <c r="I415" s="95"/>
      <c r="J415" s="95"/>
      <c r="K415" s="95"/>
      <c r="L415" s="95"/>
      <c r="M415" s="96" t="s">
        <v>1214</v>
      </c>
      <c r="N415" s="97" t="n">
        <v>7</v>
      </c>
      <c r="O415" s="96" t="s">
        <v>1211</v>
      </c>
      <c r="P415" s="98" t="s">
        <v>39</v>
      </c>
      <c r="Q415" s="99" t="s">
        <v>1218</v>
      </c>
      <c r="R415" s="100" t="n">
        <v>0</v>
      </c>
      <c r="S415" s="101" t="n">
        <v>1644</v>
      </c>
    </row>
    <row r="416" customFormat="false" ht="15" hidden="false" customHeight="false" outlineLevel="0" collapsed="false">
      <c r="A416" s="109" t="s">
        <v>1454</v>
      </c>
      <c r="B416" s="102" t="s">
        <v>1455</v>
      </c>
      <c r="C416" s="92" t="n">
        <v>7</v>
      </c>
      <c r="D416" s="93" t="n">
        <v>2</v>
      </c>
      <c r="E416" s="94" t="s">
        <v>115</v>
      </c>
      <c r="F416" s="95"/>
      <c r="G416" s="95"/>
      <c r="H416" s="95"/>
      <c r="I416" s="95"/>
      <c r="J416" s="95"/>
      <c r="K416" s="95"/>
      <c r="L416" s="95"/>
      <c r="M416" s="96" t="s">
        <v>1214</v>
      </c>
      <c r="N416" s="97" t="n">
        <v>7</v>
      </c>
      <c r="O416" s="96" t="s">
        <v>1211</v>
      </c>
      <c r="P416" s="98" t="s">
        <v>39</v>
      </c>
      <c r="Q416" s="99" t="s">
        <v>1218</v>
      </c>
      <c r="R416" s="100" t="n">
        <v>0</v>
      </c>
      <c r="S416" s="101" t="n">
        <v>1645</v>
      </c>
    </row>
    <row r="417" customFormat="false" ht="15" hidden="false" customHeight="false" outlineLevel="0" collapsed="false">
      <c r="A417" s="90" t="s">
        <v>1456</v>
      </c>
      <c r="B417" s="102" t="s">
        <v>1457</v>
      </c>
      <c r="C417" s="92"/>
      <c r="D417" s="93"/>
      <c r="E417" s="107" t="s">
        <v>46</v>
      </c>
      <c r="F417" s="95"/>
      <c r="G417" s="95"/>
      <c r="H417" s="95"/>
      <c r="I417" s="95"/>
      <c r="J417" s="95"/>
      <c r="K417" s="95"/>
      <c r="L417" s="95"/>
      <c r="M417" s="96" t="s">
        <v>1214</v>
      </c>
      <c r="N417" s="97" t="n">
        <v>7</v>
      </c>
      <c r="O417" s="96" t="s">
        <v>1211</v>
      </c>
      <c r="P417" s="98"/>
      <c r="Q417" s="99" t="s">
        <v>1218</v>
      </c>
      <c r="R417" s="100" t="n">
        <v>0</v>
      </c>
      <c r="S417" s="101" t="n">
        <v>19933</v>
      </c>
    </row>
    <row r="418" customFormat="false" ht="15" hidden="false" customHeight="false" outlineLevel="0" collapsed="false">
      <c r="A418" s="90" t="s">
        <v>1458</v>
      </c>
      <c r="B418" s="102" t="s">
        <v>1459</v>
      </c>
      <c r="C418" s="92"/>
      <c r="D418" s="93"/>
      <c r="E418" s="107" t="s">
        <v>1460</v>
      </c>
      <c r="F418" s="95"/>
      <c r="G418" s="95"/>
      <c r="H418" s="95"/>
      <c r="I418" s="95"/>
      <c r="J418" s="95"/>
      <c r="K418" s="95"/>
      <c r="L418" s="95"/>
      <c r="M418" s="96" t="s">
        <v>1214</v>
      </c>
      <c r="N418" s="97" t="n">
        <v>7</v>
      </c>
      <c r="O418" s="96" t="s">
        <v>1211</v>
      </c>
      <c r="P418" s="98"/>
      <c r="Q418" s="99" t="s">
        <v>1218</v>
      </c>
      <c r="R418" s="100" t="n">
        <v>0</v>
      </c>
      <c r="S418" s="101" t="n">
        <v>19934</v>
      </c>
    </row>
    <row r="419" customFormat="false" ht="15" hidden="false" customHeight="false" outlineLevel="0" collapsed="false">
      <c r="A419" s="109" t="s">
        <v>1461</v>
      </c>
      <c r="B419" s="102" t="s">
        <v>1462</v>
      </c>
      <c r="C419" s="92" t="n">
        <v>10</v>
      </c>
      <c r="D419" s="93" t="n">
        <v>1</v>
      </c>
      <c r="E419" s="94" t="s">
        <v>1463</v>
      </c>
      <c r="F419" s="95" t="s">
        <v>1464</v>
      </c>
      <c r="G419" s="95"/>
      <c r="H419" s="95"/>
      <c r="I419" s="95"/>
      <c r="J419" s="95"/>
      <c r="K419" s="95"/>
      <c r="L419" s="95"/>
      <c r="M419" s="96" t="s">
        <v>1214</v>
      </c>
      <c r="N419" s="97" t="n">
        <v>7</v>
      </c>
      <c r="O419" s="96" t="s">
        <v>1211</v>
      </c>
      <c r="P419" s="98" t="s">
        <v>39</v>
      </c>
      <c r="Q419" s="99" t="s">
        <v>1218</v>
      </c>
      <c r="R419" s="100" t="n">
        <v>0</v>
      </c>
      <c r="S419" s="101" t="n">
        <v>1646</v>
      </c>
    </row>
    <row r="420" customFormat="false" ht="15" hidden="false" customHeight="false" outlineLevel="0" collapsed="false">
      <c r="A420" s="109" t="s">
        <v>1465</v>
      </c>
      <c r="B420" s="102" t="s">
        <v>1466</v>
      </c>
      <c r="C420" s="92" t="n">
        <v>13</v>
      </c>
      <c r="D420" s="93" t="n">
        <v>2</v>
      </c>
      <c r="E420" s="94" t="s">
        <v>115</v>
      </c>
      <c r="F420" s="95"/>
      <c r="G420" s="95"/>
      <c r="H420" s="95"/>
      <c r="I420" s="95"/>
      <c r="J420" s="95"/>
      <c r="K420" s="95"/>
      <c r="L420" s="95"/>
      <c r="M420" s="96" t="s">
        <v>1214</v>
      </c>
      <c r="N420" s="97" t="n">
        <v>7</v>
      </c>
      <c r="O420" s="96" t="s">
        <v>1211</v>
      </c>
      <c r="P420" s="98" t="s">
        <v>39</v>
      </c>
      <c r="Q420" s="99" t="s">
        <v>1218</v>
      </c>
      <c r="R420" s="100" t="n">
        <v>0</v>
      </c>
      <c r="S420" s="101" t="n">
        <v>1647</v>
      </c>
    </row>
    <row r="421" customFormat="false" ht="15" hidden="false" customHeight="false" outlineLevel="0" collapsed="false">
      <c r="A421" s="90" t="s">
        <v>1467</v>
      </c>
      <c r="B421" s="102" t="s">
        <v>1468</v>
      </c>
      <c r="C421" s="92"/>
      <c r="D421" s="93"/>
      <c r="E421" s="107" t="s">
        <v>1469</v>
      </c>
      <c r="F421" s="95"/>
      <c r="G421" s="95"/>
      <c r="H421" s="95"/>
      <c r="I421" s="95"/>
      <c r="J421" s="95"/>
      <c r="K421" s="95"/>
      <c r="L421" s="95"/>
      <c r="M421" s="96" t="s">
        <v>1214</v>
      </c>
      <c r="N421" s="97" t="n">
        <v>7</v>
      </c>
      <c r="O421" s="96" t="s">
        <v>1211</v>
      </c>
      <c r="P421" s="98"/>
      <c r="Q421" s="99" t="s">
        <v>1218</v>
      </c>
      <c r="R421" s="100" t="n">
        <v>0</v>
      </c>
      <c r="S421" s="101" t="n">
        <v>1648</v>
      </c>
    </row>
    <row r="422" customFormat="false" ht="15" hidden="false" customHeight="false" outlineLevel="0" collapsed="false">
      <c r="A422" s="109" t="s">
        <v>1470</v>
      </c>
      <c r="B422" s="102" t="s">
        <v>1471</v>
      </c>
      <c r="C422" s="92" t="n">
        <v>7</v>
      </c>
      <c r="D422" s="93" t="n">
        <v>3</v>
      </c>
      <c r="E422" s="94" t="s">
        <v>115</v>
      </c>
      <c r="F422" s="95"/>
      <c r="G422" s="95"/>
      <c r="H422" s="95"/>
      <c r="I422" s="95"/>
      <c r="J422" s="95"/>
      <c r="K422" s="95"/>
      <c r="L422" s="95"/>
      <c r="M422" s="96" t="s">
        <v>1214</v>
      </c>
      <c r="N422" s="97" t="n">
        <v>7</v>
      </c>
      <c r="O422" s="96" t="s">
        <v>1211</v>
      </c>
      <c r="P422" s="98" t="s">
        <v>39</v>
      </c>
      <c r="Q422" s="99" t="s">
        <v>1218</v>
      </c>
      <c r="R422" s="100" t="n">
        <v>0</v>
      </c>
      <c r="S422" s="101" t="n">
        <v>1649</v>
      </c>
    </row>
    <row r="423" customFormat="false" ht="15" hidden="false" customHeight="false" outlineLevel="0" collapsed="false">
      <c r="A423" s="109" t="s">
        <v>1472</v>
      </c>
      <c r="B423" s="102" t="s">
        <v>1473</v>
      </c>
      <c r="C423" s="92" t="n">
        <v>12</v>
      </c>
      <c r="D423" s="93" t="n">
        <v>1</v>
      </c>
      <c r="E423" s="94" t="s">
        <v>115</v>
      </c>
      <c r="F423" s="95"/>
      <c r="G423" s="95"/>
      <c r="H423" s="95"/>
      <c r="I423" s="95"/>
      <c r="J423" s="95"/>
      <c r="K423" s="95"/>
      <c r="L423" s="95"/>
      <c r="M423" s="96" t="s">
        <v>1214</v>
      </c>
      <c r="N423" s="97" t="n">
        <v>7</v>
      </c>
      <c r="O423" s="96" t="s">
        <v>1211</v>
      </c>
      <c r="P423" s="98" t="s">
        <v>39</v>
      </c>
      <c r="Q423" s="99" t="s">
        <v>1218</v>
      </c>
      <c r="R423" s="100" t="n">
        <v>0</v>
      </c>
      <c r="S423" s="101" t="n">
        <v>1650</v>
      </c>
    </row>
    <row r="424" customFormat="false" ht="15" hidden="false" customHeight="false" outlineLevel="0" collapsed="false">
      <c r="A424" s="90" t="s">
        <v>1474</v>
      </c>
      <c r="B424" s="102" t="s">
        <v>1475</v>
      </c>
      <c r="C424" s="92"/>
      <c r="D424" s="93"/>
      <c r="E424" s="107" t="s">
        <v>1476</v>
      </c>
      <c r="F424" s="95"/>
      <c r="G424" s="95"/>
      <c r="H424" s="95"/>
      <c r="I424" s="95"/>
      <c r="J424" s="95"/>
      <c r="K424" s="95"/>
      <c r="L424" s="95"/>
      <c r="M424" s="96" t="s">
        <v>1214</v>
      </c>
      <c r="N424" s="97" t="n">
        <v>7</v>
      </c>
      <c r="O424" s="96" t="s">
        <v>1211</v>
      </c>
      <c r="P424" s="98"/>
      <c r="Q424" s="99" t="s">
        <v>1218</v>
      </c>
      <c r="R424" s="100" t="n">
        <v>0</v>
      </c>
      <c r="S424" s="101" t="n">
        <v>19937</v>
      </c>
    </row>
    <row r="425" customFormat="false" ht="15" hidden="false" customHeight="false" outlineLevel="0" collapsed="false">
      <c r="A425" s="109" t="s">
        <v>1477</v>
      </c>
      <c r="B425" s="102" t="s">
        <v>1478</v>
      </c>
      <c r="C425" s="92" t="n">
        <v>4</v>
      </c>
      <c r="D425" s="93" t="n">
        <v>3</v>
      </c>
      <c r="E425" s="94" t="s">
        <v>1479</v>
      </c>
      <c r="F425" s="95" t="s">
        <v>1480</v>
      </c>
      <c r="G425" s="95"/>
      <c r="H425" s="95"/>
      <c r="I425" s="95"/>
      <c r="J425" s="95"/>
      <c r="K425" s="95"/>
      <c r="L425" s="95"/>
      <c r="M425" s="96" t="s">
        <v>1214</v>
      </c>
      <c r="N425" s="97" t="n">
        <v>7</v>
      </c>
      <c r="O425" s="96" t="s">
        <v>1211</v>
      </c>
      <c r="P425" s="98" t="s">
        <v>39</v>
      </c>
      <c r="Q425" s="99" t="s">
        <v>1218</v>
      </c>
      <c r="R425" s="100" t="n">
        <v>0</v>
      </c>
      <c r="S425" s="101" t="n">
        <v>1652</v>
      </c>
    </row>
    <row r="426" customFormat="false" ht="15" hidden="false" customHeight="false" outlineLevel="0" collapsed="false">
      <c r="A426" s="109" t="s">
        <v>1481</v>
      </c>
      <c r="B426" s="102" t="s">
        <v>1482</v>
      </c>
      <c r="C426" s="92" t="n">
        <v>10</v>
      </c>
      <c r="D426" s="93" t="n">
        <v>2</v>
      </c>
      <c r="E426" s="94" t="s">
        <v>1483</v>
      </c>
      <c r="F426" s="95"/>
      <c r="G426" s="95"/>
      <c r="H426" s="95"/>
      <c r="I426" s="95"/>
      <c r="J426" s="95"/>
      <c r="K426" s="95"/>
      <c r="L426" s="95"/>
      <c r="M426" s="96" t="s">
        <v>1214</v>
      </c>
      <c r="N426" s="97" t="n">
        <v>7</v>
      </c>
      <c r="O426" s="96" t="s">
        <v>1211</v>
      </c>
      <c r="P426" s="98" t="s">
        <v>39</v>
      </c>
      <c r="Q426" s="99" t="s">
        <v>1218</v>
      </c>
      <c r="R426" s="100" t="n">
        <v>0</v>
      </c>
      <c r="S426" s="101" t="n">
        <v>1653</v>
      </c>
    </row>
    <row r="427" customFormat="false" ht="15" hidden="false" customHeight="false" outlineLevel="0" collapsed="false">
      <c r="A427" s="109" t="s">
        <v>1484</v>
      </c>
      <c r="B427" s="102" t="s">
        <v>1485</v>
      </c>
      <c r="C427" s="92" t="n">
        <v>9</v>
      </c>
      <c r="D427" s="93" t="n">
        <v>2</v>
      </c>
      <c r="E427" s="94" t="s">
        <v>46</v>
      </c>
      <c r="F427" s="95" t="s">
        <v>1486</v>
      </c>
      <c r="G427" s="95"/>
      <c r="H427" s="95"/>
      <c r="I427" s="95"/>
      <c r="J427" s="95"/>
      <c r="K427" s="95"/>
      <c r="L427" s="95"/>
      <c r="M427" s="96" t="s">
        <v>1214</v>
      </c>
      <c r="N427" s="97" t="n">
        <v>7</v>
      </c>
      <c r="O427" s="96" t="s">
        <v>1211</v>
      </c>
      <c r="P427" s="98" t="s">
        <v>39</v>
      </c>
      <c r="Q427" s="99" t="s">
        <v>1218</v>
      </c>
      <c r="R427" s="100" t="n">
        <v>0</v>
      </c>
      <c r="S427" s="101" t="n">
        <v>1654</v>
      </c>
    </row>
    <row r="428" customFormat="false" ht="15" hidden="false" customHeight="false" outlineLevel="0" collapsed="false">
      <c r="A428" s="109" t="s">
        <v>1487</v>
      </c>
      <c r="B428" s="102" t="s">
        <v>1488</v>
      </c>
      <c r="C428" s="92" t="n">
        <v>2</v>
      </c>
      <c r="D428" s="93" t="n">
        <v>2</v>
      </c>
      <c r="E428" s="94" t="s">
        <v>115</v>
      </c>
      <c r="F428" s="95"/>
      <c r="G428" s="95"/>
      <c r="H428" s="95"/>
      <c r="I428" s="95"/>
      <c r="J428" s="95"/>
      <c r="K428" s="95"/>
      <c r="L428" s="95"/>
      <c r="M428" s="96" t="s">
        <v>1214</v>
      </c>
      <c r="N428" s="97" t="n">
        <v>7</v>
      </c>
      <c r="O428" s="96" t="s">
        <v>1211</v>
      </c>
      <c r="P428" s="98" t="s">
        <v>39</v>
      </c>
      <c r="Q428" s="99" t="s">
        <v>1218</v>
      </c>
      <c r="R428" s="100" t="n">
        <v>0</v>
      </c>
      <c r="S428" s="101" t="n">
        <v>1655</v>
      </c>
    </row>
    <row r="429" customFormat="false" ht="15" hidden="false" customHeight="false" outlineLevel="0" collapsed="false">
      <c r="A429" s="109" t="s">
        <v>1489</v>
      </c>
      <c r="B429" s="102" t="s">
        <v>1490</v>
      </c>
      <c r="C429" s="92" t="n">
        <v>9</v>
      </c>
      <c r="D429" s="93" t="n">
        <v>2</v>
      </c>
      <c r="E429" s="94" t="s">
        <v>115</v>
      </c>
      <c r="F429" s="95"/>
      <c r="G429" s="95"/>
      <c r="H429" s="95"/>
      <c r="I429" s="95"/>
      <c r="J429" s="95"/>
      <c r="K429" s="95"/>
      <c r="L429" s="95"/>
      <c r="M429" s="96" t="s">
        <v>1214</v>
      </c>
      <c r="N429" s="97" t="n">
        <v>7</v>
      </c>
      <c r="O429" s="96" t="s">
        <v>1211</v>
      </c>
      <c r="P429" s="98" t="s">
        <v>39</v>
      </c>
      <c r="Q429" s="99" t="s">
        <v>1218</v>
      </c>
      <c r="R429" s="100" t="n">
        <v>0</v>
      </c>
      <c r="S429" s="101" t="n">
        <v>1656</v>
      </c>
    </row>
    <row r="430" customFormat="false" ht="15" hidden="false" customHeight="false" outlineLevel="0" collapsed="false">
      <c r="A430" s="109" t="s">
        <v>1491</v>
      </c>
      <c r="B430" s="102" t="s">
        <v>1492</v>
      </c>
      <c r="C430" s="92" t="n">
        <v>17</v>
      </c>
      <c r="D430" s="93" t="n">
        <v>3</v>
      </c>
      <c r="E430" s="94" t="s">
        <v>1493</v>
      </c>
      <c r="F430" s="95"/>
      <c r="G430" s="95"/>
      <c r="H430" s="95"/>
      <c r="I430" s="95"/>
      <c r="J430" s="95"/>
      <c r="K430" s="95"/>
      <c r="L430" s="95"/>
      <c r="M430" s="96" t="s">
        <v>1214</v>
      </c>
      <c r="N430" s="97" t="n">
        <v>7</v>
      </c>
      <c r="O430" s="96" t="s">
        <v>1211</v>
      </c>
      <c r="P430" s="98" t="s">
        <v>39</v>
      </c>
      <c r="Q430" s="99" t="s">
        <v>1218</v>
      </c>
      <c r="R430" s="100" t="n">
        <v>0</v>
      </c>
      <c r="S430" s="101" t="n">
        <v>1657</v>
      </c>
    </row>
    <row r="431" customFormat="false" ht="15" hidden="false" customHeight="false" outlineLevel="0" collapsed="false">
      <c r="A431" s="109" t="s">
        <v>1494</v>
      </c>
      <c r="B431" s="102" t="s">
        <v>1495</v>
      </c>
      <c r="C431" s="92" t="n">
        <v>13</v>
      </c>
      <c r="D431" s="93" t="n">
        <v>2</v>
      </c>
      <c r="E431" s="94" t="s">
        <v>1496</v>
      </c>
      <c r="F431" s="95"/>
      <c r="G431" s="95"/>
      <c r="H431" s="95"/>
      <c r="I431" s="95"/>
      <c r="J431" s="95"/>
      <c r="K431" s="95"/>
      <c r="L431" s="95"/>
      <c r="M431" s="96" t="s">
        <v>1214</v>
      </c>
      <c r="N431" s="97" t="n">
        <v>7</v>
      </c>
      <c r="O431" s="96" t="s">
        <v>1211</v>
      </c>
      <c r="P431" s="98" t="s">
        <v>39</v>
      </c>
      <c r="Q431" s="99" t="s">
        <v>1218</v>
      </c>
      <c r="R431" s="100" t="n">
        <v>0</v>
      </c>
      <c r="S431" s="101" t="n">
        <v>1658</v>
      </c>
    </row>
    <row r="432" customFormat="false" ht="15" hidden="false" customHeight="false" outlineLevel="0" collapsed="false">
      <c r="A432" s="90" t="s">
        <v>1497</v>
      </c>
      <c r="B432" s="102" t="s">
        <v>1498</v>
      </c>
      <c r="C432" s="92"/>
      <c r="D432" s="93"/>
      <c r="E432" s="107" t="s">
        <v>1499</v>
      </c>
      <c r="F432" s="95"/>
      <c r="G432" s="95"/>
      <c r="H432" s="95"/>
      <c r="I432" s="95"/>
      <c r="J432" s="95"/>
      <c r="K432" s="95"/>
      <c r="L432" s="95"/>
      <c r="M432" s="96" t="s">
        <v>1214</v>
      </c>
      <c r="N432" s="97" t="n">
        <v>7</v>
      </c>
      <c r="O432" s="96" t="s">
        <v>1211</v>
      </c>
      <c r="P432" s="98"/>
      <c r="Q432" s="99" t="s">
        <v>1218</v>
      </c>
      <c r="R432" s="100" t="n">
        <v>0</v>
      </c>
      <c r="S432" s="101" t="n">
        <v>19939</v>
      </c>
    </row>
    <row r="433" customFormat="false" ht="15" hidden="false" customHeight="false" outlineLevel="0" collapsed="false">
      <c r="A433" s="90" t="s">
        <v>1500</v>
      </c>
      <c r="B433" s="102" t="s">
        <v>1501</v>
      </c>
      <c r="C433" s="92"/>
      <c r="D433" s="93"/>
      <c r="E433" s="107" t="s">
        <v>46</v>
      </c>
      <c r="F433" s="95"/>
      <c r="G433" s="95"/>
      <c r="H433" s="95"/>
      <c r="I433" s="95"/>
      <c r="J433" s="95"/>
      <c r="K433" s="95"/>
      <c r="L433" s="95"/>
      <c r="M433" s="96" t="s">
        <v>1214</v>
      </c>
      <c r="N433" s="97" t="n">
        <v>7</v>
      </c>
      <c r="O433" s="96" t="s">
        <v>1211</v>
      </c>
      <c r="P433" s="98"/>
      <c r="Q433" s="99" t="s">
        <v>1218</v>
      </c>
      <c r="R433" s="100" t="n">
        <v>0</v>
      </c>
      <c r="S433" s="101" t="n">
        <v>19940</v>
      </c>
    </row>
    <row r="434" customFormat="false" ht="15" hidden="false" customHeight="false" outlineLevel="0" collapsed="false">
      <c r="A434" s="90" t="s">
        <v>1502</v>
      </c>
      <c r="B434" s="102" t="s">
        <v>1503</v>
      </c>
      <c r="C434" s="92"/>
      <c r="D434" s="93"/>
      <c r="E434" s="107" t="s">
        <v>46</v>
      </c>
      <c r="F434" s="95"/>
      <c r="G434" s="95"/>
      <c r="H434" s="95"/>
      <c r="I434" s="95"/>
      <c r="J434" s="95"/>
      <c r="K434" s="95"/>
      <c r="L434" s="95"/>
      <c r="M434" s="96" t="s">
        <v>1214</v>
      </c>
      <c r="N434" s="97" t="n">
        <v>7</v>
      </c>
      <c r="O434" s="96" t="s">
        <v>1211</v>
      </c>
      <c r="P434" s="98"/>
      <c r="Q434" s="99" t="s">
        <v>1218</v>
      </c>
      <c r="R434" s="100" t="n">
        <v>0</v>
      </c>
      <c r="S434" s="101" t="n">
        <v>19941</v>
      </c>
    </row>
    <row r="435" customFormat="false" ht="15" hidden="false" customHeight="false" outlineLevel="0" collapsed="false">
      <c r="A435" s="90" t="s">
        <v>1504</v>
      </c>
      <c r="B435" s="102" t="s">
        <v>1505</v>
      </c>
      <c r="C435" s="92"/>
      <c r="D435" s="93"/>
      <c r="E435" s="107" t="s">
        <v>46</v>
      </c>
      <c r="F435" s="95"/>
      <c r="G435" s="95"/>
      <c r="H435" s="95"/>
      <c r="I435" s="95"/>
      <c r="J435" s="95"/>
      <c r="K435" s="95"/>
      <c r="L435" s="95"/>
      <c r="M435" s="96" t="s">
        <v>1214</v>
      </c>
      <c r="N435" s="97" t="n">
        <v>7</v>
      </c>
      <c r="O435" s="96" t="s">
        <v>1211</v>
      </c>
      <c r="P435" s="98"/>
      <c r="Q435" s="99" t="s">
        <v>1218</v>
      </c>
      <c r="R435" s="100" t="n">
        <v>0</v>
      </c>
      <c r="S435" s="101" t="n">
        <v>1639</v>
      </c>
    </row>
    <row r="436" customFormat="false" ht="15" hidden="false" customHeight="false" outlineLevel="0" collapsed="false">
      <c r="A436" s="109" t="s">
        <v>1506</v>
      </c>
      <c r="B436" s="102" t="s">
        <v>1507</v>
      </c>
      <c r="C436" s="92" t="n">
        <v>7</v>
      </c>
      <c r="D436" s="93" t="n">
        <v>2</v>
      </c>
      <c r="E436" s="94" t="s">
        <v>1508</v>
      </c>
      <c r="F436" s="95"/>
      <c r="G436" s="95"/>
      <c r="H436" s="95"/>
      <c r="I436" s="95"/>
      <c r="J436" s="95"/>
      <c r="K436" s="95"/>
      <c r="L436" s="95"/>
      <c r="M436" s="96" t="s">
        <v>1214</v>
      </c>
      <c r="N436" s="97" t="n">
        <v>7</v>
      </c>
      <c r="O436" s="96" t="s">
        <v>1211</v>
      </c>
      <c r="P436" s="98" t="s">
        <v>39</v>
      </c>
      <c r="Q436" s="99" t="s">
        <v>1218</v>
      </c>
      <c r="R436" s="100" t="n">
        <v>0</v>
      </c>
      <c r="S436" s="101" t="n">
        <v>1661</v>
      </c>
    </row>
    <row r="437" customFormat="false" ht="15" hidden="false" customHeight="false" outlineLevel="0" collapsed="false">
      <c r="A437" s="90" t="s">
        <v>1509</v>
      </c>
      <c r="B437" s="102" t="s">
        <v>1510</v>
      </c>
      <c r="C437" s="92"/>
      <c r="D437" s="93"/>
      <c r="E437" s="107" t="s">
        <v>46</v>
      </c>
      <c r="F437" s="95"/>
      <c r="G437" s="95"/>
      <c r="H437" s="95"/>
      <c r="I437" s="95"/>
      <c r="J437" s="95"/>
      <c r="K437" s="95"/>
      <c r="L437" s="95"/>
      <c r="M437" s="96" t="s">
        <v>1214</v>
      </c>
      <c r="N437" s="97" t="n">
        <v>7</v>
      </c>
      <c r="O437" s="96" t="s">
        <v>1211</v>
      </c>
      <c r="P437" s="98"/>
      <c r="Q437" s="99" t="s">
        <v>1218</v>
      </c>
      <c r="R437" s="100" t="n">
        <v>0</v>
      </c>
      <c r="S437" s="101" t="n">
        <v>19942</v>
      </c>
    </row>
    <row r="438" customFormat="false" ht="15" hidden="false" customHeight="false" outlineLevel="0" collapsed="false">
      <c r="A438" s="90" t="s">
        <v>1511</v>
      </c>
      <c r="B438" s="102" t="s">
        <v>1512</v>
      </c>
      <c r="C438" s="92"/>
      <c r="D438" s="93"/>
      <c r="E438" s="107" t="s">
        <v>1513</v>
      </c>
      <c r="F438" s="95"/>
      <c r="G438" s="95"/>
      <c r="H438" s="95"/>
      <c r="I438" s="95"/>
      <c r="J438" s="95"/>
      <c r="K438" s="95"/>
      <c r="L438" s="95"/>
      <c r="M438" s="96" t="s">
        <v>1214</v>
      </c>
      <c r="N438" s="97" t="n">
        <v>7</v>
      </c>
      <c r="O438" s="96" t="s">
        <v>1211</v>
      </c>
      <c r="P438" s="98"/>
      <c r="Q438" s="99" t="s">
        <v>1218</v>
      </c>
      <c r="R438" s="100" t="n">
        <v>0</v>
      </c>
      <c r="S438" s="101" t="n">
        <v>19943</v>
      </c>
    </row>
    <row r="439" customFormat="false" ht="15" hidden="false" customHeight="false" outlineLevel="0" collapsed="false">
      <c r="A439" s="90" t="s">
        <v>1514</v>
      </c>
      <c r="B439" s="102" t="s">
        <v>1515</v>
      </c>
      <c r="C439" s="92"/>
      <c r="D439" s="93"/>
      <c r="E439" s="107" t="s">
        <v>46</v>
      </c>
      <c r="F439" s="95"/>
      <c r="G439" s="95"/>
      <c r="H439" s="95"/>
      <c r="I439" s="95"/>
      <c r="J439" s="95"/>
      <c r="K439" s="95"/>
      <c r="L439" s="95"/>
      <c r="M439" s="96" t="s">
        <v>1214</v>
      </c>
      <c r="N439" s="97" t="n">
        <v>7</v>
      </c>
      <c r="O439" s="96" t="s">
        <v>1211</v>
      </c>
      <c r="P439" s="98"/>
      <c r="Q439" s="99" t="s">
        <v>1218</v>
      </c>
      <c r="R439" s="100" t="n">
        <v>0</v>
      </c>
      <c r="S439" s="101" t="n">
        <v>19944</v>
      </c>
    </row>
    <row r="440" customFormat="false" ht="15" hidden="false" customHeight="false" outlineLevel="0" collapsed="false">
      <c r="A440" s="90" t="s">
        <v>1516</v>
      </c>
      <c r="B440" s="102" t="s">
        <v>1517</v>
      </c>
      <c r="C440" s="92"/>
      <c r="D440" s="93"/>
      <c r="E440" s="107" t="s">
        <v>46</v>
      </c>
      <c r="F440" s="95"/>
      <c r="G440" s="95"/>
      <c r="H440" s="95"/>
      <c r="I440" s="95"/>
      <c r="J440" s="95"/>
      <c r="K440" s="95"/>
      <c r="L440" s="95"/>
      <c r="M440" s="96" t="s">
        <v>1214</v>
      </c>
      <c r="N440" s="97" t="n">
        <v>7</v>
      </c>
      <c r="O440" s="96" t="s">
        <v>1211</v>
      </c>
      <c r="P440" s="98"/>
      <c r="Q440" s="99" t="s">
        <v>1218</v>
      </c>
      <c r="R440" s="100" t="n">
        <v>0</v>
      </c>
      <c r="S440" s="101" t="n">
        <v>19945</v>
      </c>
    </row>
    <row r="441" customFormat="false" ht="15" hidden="false" customHeight="false" outlineLevel="0" collapsed="false">
      <c r="A441" s="90" t="s">
        <v>1518</v>
      </c>
      <c r="B441" s="102" t="s">
        <v>1519</v>
      </c>
      <c r="C441" s="92"/>
      <c r="D441" s="93"/>
      <c r="E441" s="107" t="s">
        <v>46</v>
      </c>
      <c r="F441" s="95"/>
      <c r="G441" s="95"/>
      <c r="H441" s="95"/>
      <c r="I441" s="95"/>
      <c r="J441" s="95"/>
      <c r="K441" s="95"/>
      <c r="L441" s="95"/>
      <c r="M441" s="96" t="s">
        <v>1214</v>
      </c>
      <c r="N441" s="97" t="n">
        <v>7</v>
      </c>
      <c r="O441" s="96" t="s">
        <v>1211</v>
      </c>
      <c r="P441" s="98"/>
      <c r="Q441" s="99" t="s">
        <v>1218</v>
      </c>
      <c r="R441" s="100" t="n">
        <v>0</v>
      </c>
      <c r="S441" s="101" t="n">
        <v>19946</v>
      </c>
    </row>
    <row r="442" customFormat="false" ht="15" hidden="false" customHeight="false" outlineLevel="0" collapsed="false">
      <c r="A442" s="90" t="s">
        <v>1520</v>
      </c>
      <c r="B442" s="102" t="s">
        <v>1521</v>
      </c>
      <c r="C442" s="92"/>
      <c r="D442" s="93"/>
      <c r="E442" s="107" t="s">
        <v>46</v>
      </c>
      <c r="F442" s="95"/>
      <c r="G442" s="95"/>
      <c r="H442" s="95"/>
      <c r="I442" s="95"/>
      <c r="J442" s="95"/>
      <c r="K442" s="95"/>
      <c r="L442" s="95"/>
      <c r="M442" s="96" t="s">
        <v>1214</v>
      </c>
      <c r="N442" s="97" t="n">
        <v>7</v>
      </c>
      <c r="O442" s="96" t="s">
        <v>1211</v>
      </c>
      <c r="P442" s="98"/>
      <c r="Q442" s="99" t="s">
        <v>1218</v>
      </c>
      <c r="R442" s="100" t="n">
        <v>0</v>
      </c>
      <c r="S442" s="101" t="n">
        <v>19947</v>
      </c>
    </row>
    <row r="443" customFormat="false" ht="15" hidden="false" customHeight="false" outlineLevel="0" collapsed="false">
      <c r="A443" s="90" t="s">
        <v>1522</v>
      </c>
      <c r="B443" s="102" t="s">
        <v>1523</v>
      </c>
      <c r="C443" s="92"/>
      <c r="D443" s="93"/>
      <c r="E443" s="107" t="s">
        <v>46</v>
      </c>
      <c r="F443" s="95"/>
      <c r="G443" s="95"/>
      <c r="H443" s="95"/>
      <c r="I443" s="95"/>
      <c r="J443" s="95"/>
      <c r="K443" s="95"/>
      <c r="L443" s="95"/>
      <c r="M443" s="96" t="s">
        <v>1214</v>
      </c>
      <c r="N443" s="97" t="n">
        <v>7</v>
      </c>
      <c r="O443" s="96" t="s">
        <v>1211</v>
      </c>
      <c r="P443" s="98"/>
      <c r="Q443" s="99" t="s">
        <v>1218</v>
      </c>
      <c r="R443" s="100" t="n">
        <v>0</v>
      </c>
      <c r="S443" s="101" t="n">
        <v>19948</v>
      </c>
    </row>
    <row r="444" customFormat="false" ht="15" hidden="false" customHeight="false" outlineLevel="0" collapsed="false">
      <c r="A444" s="90" t="s">
        <v>1524</v>
      </c>
      <c r="B444" s="102" t="s">
        <v>1525</v>
      </c>
      <c r="C444" s="92"/>
      <c r="D444" s="93"/>
      <c r="E444" s="107" t="s">
        <v>46</v>
      </c>
      <c r="F444" s="95"/>
      <c r="G444" s="95"/>
      <c r="H444" s="95"/>
      <c r="I444" s="95"/>
      <c r="J444" s="95"/>
      <c r="K444" s="95"/>
      <c r="L444" s="95"/>
      <c r="M444" s="96" t="s">
        <v>1214</v>
      </c>
      <c r="N444" s="97" t="n">
        <v>7</v>
      </c>
      <c r="O444" s="96" t="s">
        <v>1211</v>
      </c>
      <c r="P444" s="98"/>
      <c r="Q444" s="99" t="s">
        <v>1218</v>
      </c>
      <c r="R444" s="100" t="n">
        <v>0</v>
      </c>
      <c r="S444" s="101" t="n">
        <v>31669</v>
      </c>
    </row>
    <row r="445" customFormat="false" ht="15" hidden="false" customHeight="false" outlineLevel="0" collapsed="false">
      <c r="A445" s="90" t="s">
        <v>1526</v>
      </c>
      <c r="B445" s="102" t="s">
        <v>1527</v>
      </c>
      <c r="C445" s="92"/>
      <c r="D445" s="93"/>
      <c r="E445" s="107" t="s">
        <v>46</v>
      </c>
      <c r="F445" s="95"/>
      <c r="G445" s="95"/>
      <c r="H445" s="95"/>
      <c r="I445" s="95"/>
      <c r="J445" s="95"/>
      <c r="K445" s="95"/>
      <c r="L445" s="95"/>
      <c r="M445" s="96" t="s">
        <v>1214</v>
      </c>
      <c r="N445" s="97" t="n">
        <v>7</v>
      </c>
      <c r="O445" s="96" t="s">
        <v>1211</v>
      </c>
      <c r="P445" s="98"/>
      <c r="Q445" s="99" t="s">
        <v>1218</v>
      </c>
      <c r="R445" s="100" t="n">
        <v>0</v>
      </c>
      <c r="S445" s="101" t="n">
        <v>19950</v>
      </c>
    </row>
    <row r="446" customFormat="false" ht="15" hidden="false" customHeight="false" outlineLevel="0" collapsed="false">
      <c r="A446" s="90" t="s">
        <v>1528</v>
      </c>
      <c r="B446" s="102" t="s">
        <v>1529</v>
      </c>
      <c r="C446" s="92"/>
      <c r="D446" s="93"/>
      <c r="E446" s="107" t="s">
        <v>46</v>
      </c>
      <c r="F446" s="95"/>
      <c r="G446" s="95"/>
      <c r="H446" s="95"/>
      <c r="I446" s="95"/>
      <c r="J446" s="95"/>
      <c r="K446" s="95"/>
      <c r="L446" s="95"/>
      <c r="M446" s="96" t="s">
        <v>1214</v>
      </c>
      <c r="N446" s="97" t="n">
        <v>7</v>
      </c>
      <c r="O446" s="96" t="s">
        <v>1211</v>
      </c>
      <c r="P446" s="98"/>
      <c r="Q446" s="99" t="s">
        <v>1218</v>
      </c>
      <c r="R446" s="100" t="n">
        <v>0</v>
      </c>
      <c r="S446" s="101" t="n">
        <v>19951</v>
      </c>
    </row>
    <row r="447" customFormat="false" ht="15" hidden="false" customHeight="false" outlineLevel="0" collapsed="false">
      <c r="A447" s="90" t="s">
        <v>1530</v>
      </c>
      <c r="B447" s="102" t="s">
        <v>1531</v>
      </c>
      <c r="C447" s="92"/>
      <c r="D447" s="93"/>
      <c r="E447" s="107" t="s">
        <v>46</v>
      </c>
      <c r="F447" s="95"/>
      <c r="G447" s="95"/>
      <c r="H447" s="95"/>
      <c r="I447" s="95"/>
      <c r="J447" s="95"/>
      <c r="K447" s="95"/>
      <c r="L447" s="95"/>
      <c r="M447" s="96" t="s">
        <v>1214</v>
      </c>
      <c r="N447" s="97" t="n">
        <v>7</v>
      </c>
      <c r="O447" s="96" t="s">
        <v>1211</v>
      </c>
      <c r="P447" s="98"/>
      <c r="Q447" s="99" t="s">
        <v>1218</v>
      </c>
      <c r="R447" s="100" t="n">
        <v>0</v>
      </c>
      <c r="S447" s="101" t="n">
        <v>19953</v>
      </c>
    </row>
    <row r="448" customFormat="false" ht="15" hidden="false" customHeight="false" outlineLevel="0" collapsed="false">
      <c r="A448" s="90" t="s">
        <v>1532</v>
      </c>
      <c r="B448" s="102" t="s">
        <v>1533</v>
      </c>
      <c r="C448" s="92"/>
      <c r="D448" s="93"/>
      <c r="E448" s="107" t="s">
        <v>46</v>
      </c>
      <c r="F448" s="95"/>
      <c r="G448" s="95"/>
      <c r="H448" s="95"/>
      <c r="I448" s="95"/>
      <c r="J448" s="95"/>
      <c r="K448" s="95"/>
      <c r="L448" s="95"/>
      <c r="M448" s="96" t="s">
        <v>1214</v>
      </c>
      <c r="N448" s="97" t="n">
        <v>7</v>
      </c>
      <c r="O448" s="96" t="s">
        <v>1211</v>
      </c>
      <c r="P448" s="98"/>
      <c r="Q448" s="99" t="s">
        <v>1218</v>
      </c>
      <c r="R448" s="100" t="n">
        <v>0</v>
      </c>
      <c r="S448" s="101" t="n">
        <v>19954</v>
      </c>
    </row>
    <row r="449" customFormat="false" ht="15" hidden="false" customHeight="false" outlineLevel="0" collapsed="false">
      <c r="A449" s="90" t="s">
        <v>1534</v>
      </c>
      <c r="B449" s="102" t="s">
        <v>1535</v>
      </c>
      <c r="C449" s="92"/>
      <c r="D449" s="93"/>
      <c r="E449" s="107" t="s">
        <v>1536</v>
      </c>
      <c r="F449" s="95"/>
      <c r="G449" s="95"/>
      <c r="H449" s="95"/>
      <c r="I449" s="95"/>
      <c r="J449" s="95"/>
      <c r="K449" s="95"/>
      <c r="L449" s="95"/>
      <c r="M449" s="96" t="s">
        <v>1214</v>
      </c>
      <c r="N449" s="97" t="n">
        <v>7</v>
      </c>
      <c r="O449" s="96" t="s">
        <v>1211</v>
      </c>
      <c r="P449" s="98"/>
      <c r="Q449" s="99" t="s">
        <v>1218</v>
      </c>
      <c r="R449" s="100" t="n">
        <v>0</v>
      </c>
      <c r="S449" s="101" t="n">
        <v>20023</v>
      </c>
    </row>
    <row r="450" customFormat="false" ht="15" hidden="false" customHeight="false" outlineLevel="0" collapsed="false">
      <c r="A450" s="90" t="s">
        <v>1537</v>
      </c>
      <c r="B450" s="102" t="s">
        <v>1538</v>
      </c>
      <c r="C450" s="92"/>
      <c r="D450" s="93"/>
      <c r="E450" s="107" t="s">
        <v>46</v>
      </c>
      <c r="F450" s="95"/>
      <c r="G450" s="95"/>
      <c r="H450" s="95"/>
      <c r="I450" s="95"/>
      <c r="J450" s="95"/>
      <c r="K450" s="95"/>
      <c r="L450" s="95"/>
      <c r="M450" s="96" t="s">
        <v>1214</v>
      </c>
      <c r="N450" s="97" t="n">
        <v>7</v>
      </c>
      <c r="O450" s="96" t="s">
        <v>1211</v>
      </c>
      <c r="P450" s="98"/>
      <c r="Q450" s="99" t="s">
        <v>1218</v>
      </c>
      <c r="R450" s="100" t="n">
        <v>0</v>
      </c>
      <c r="S450" s="101" t="n">
        <v>19955</v>
      </c>
    </row>
    <row r="451" customFormat="false" ht="15" hidden="false" customHeight="false" outlineLevel="0" collapsed="false">
      <c r="A451" s="90" t="s">
        <v>1539</v>
      </c>
      <c r="B451" s="102" t="s">
        <v>1540</v>
      </c>
      <c r="C451" s="92"/>
      <c r="D451" s="93"/>
      <c r="E451" s="107" t="s">
        <v>1541</v>
      </c>
      <c r="F451" s="95"/>
      <c r="G451" s="95"/>
      <c r="H451" s="95"/>
      <c r="I451" s="95"/>
      <c r="J451" s="95"/>
      <c r="K451" s="95"/>
      <c r="L451" s="95"/>
      <c r="M451" s="96" t="s">
        <v>1214</v>
      </c>
      <c r="N451" s="97" t="n">
        <v>7</v>
      </c>
      <c r="O451" s="96" t="s">
        <v>1211</v>
      </c>
      <c r="P451" s="98"/>
      <c r="Q451" s="99" t="s">
        <v>1218</v>
      </c>
      <c r="R451" s="100" t="n">
        <v>0</v>
      </c>
      <c r="S451" s="101" t="n">
        <v>19956</v>
      </c>
    </row>
    <row r="452" customFormat="false" ht="15" hidden="false" customHeight="false" outlineLevel="0" collapsed="false">
      <c r="A452" s="90" t="s">
        <v>1542</v>
      </c>
      <c r="B452" s="102" t="s">
        <v>1543</v>
      </c>
      <c r="C452" s="92"/>
      <c r="D452" s="93"/>
      <c r="E452" s="107" t="s">
        <v>46</v>
      </c>
      <c r="F452" s="95"/>
      <c r="G452" s="95"/>
      <c r="H452" s="95"/>
      <c r="I452" s="95"/>
      <c r="J452" s="95"/>
      <c r="K452" s="95"/>
      <c r="L452" s="95"/>
      <c r="M452" s="96" t="s">
        <v>1214</v>
      </c>
      <c r="N452" s="97" t="n">
        <v>7</v>
      </c>
      <c r="O452" s="96" t="s">
        <v>1211</v>
      </c>
      <c r="P452" s="98"/>
      <c r="Q452" s="99" t="s">
        <v>1218</v>
      </c>
      <c r="R452" s="100" t="n">
        <v>0</v>
      </c>
      <c r="S452" s="101" t="n">
        <v>19940</v>
      </c>
    </row>
    <row r="453" customFormat="false" ht="15" hidden="false" customHeight="false" outlineLevel="0" collapsed="false">
      <c r="A453" s="90" t="s">
        <v>1544</v>
      </c>
      <c r="B453" s="102" t="s">
        <v>1545</v>
      </c>
      <c r="C453" s="92"/>
      <c r="D453" s="93"/>
      <c r="E453" s="107" t="s">
        <v>1546</v>
      </c>
      <c r="F453" s="95"/>
      <c r="G453" s="95"/>
      <c r="H453" s="95"/>
      <c r="I453" s="95"/>
      <c r="J453" s="95"/>
      <c r="K453" s="95"/>
      <c r="L453" s="95"/>
      <c r="M453" s="96" t="s">
        <v>1214</v>
      </c>
      <c r="N453" s="97" t="n">
        <v>7</v>
      </c>
      <c r="O453" s="96" t="s">
        <v>1211</v>
      </c>
      <c r="P453" s="98"/>
      <c r="Q453" s="99" t="s">
        <v>1218</v>
      </c>
      <c r="R453" s="100" t="n">
        <v>0</v>
      </c>
      <c r="S453" s="101" t="n">
        <v>19958</v>
      </c>
    </row>
    <row r="454" customFormat="false" ht="15" hidden="false" customHeight="false" outlineLevel="0" collapsed="false">
      <c r="A454" s="90" t="s">
        <v>1547</v>
      </c>
      <c r="B454" s="102" t="s">
        <v>1548</v>
      </c>
      <c r="C454" s="92"/>
      <c r="D454" s="93"/>
      <c r="E454" s="107" t="s">
        <v>46</v>
      </c>
      <c r="F454" s="95"/>
      <c r="G454" s="95"/>
      <c r="H454" s="95"/>
      <c r="I454" s="95"/>
      <c r="J454" s="95"/>
      <c r="K454" s="95"/>
      <c r="L454" s="95"/>
      <c r="M454" s="96" t="s">
        <v>1214</v>
      </c>
      <c r="N454" s="97" t="n">
        <v>7</v>
      </c>
      <c r="O454" s="96" t="s">
        <v>1211</v>
      </c>
      <c r="P454" s="98"/>
      <c r="Q454" s="99" t="s">
        <v>1218</v>
      </c>
      <c r="R454" s="100" t="n">
        <v>0</v>
      </c>
      <c r="S454" s="101" t="n">
        <v>19959</v>
      </c>
    </row>
    <row r="455" customFormat="false" ht="15" hidden="false" customHeight="false" outlineLevel="0" collapsed="false">
      <c r="A455" s="90" t="s">
        <v>1549</v>
      </c>
      <c r="B455" s="102" t="s">
        <v>1550</v>
      </c>
      <c r="C455" s="92"/>
      <c r="D455" s="93"/>
      <c r="E455" s="107" t="s">
        <v>46</v>
      </c>
      <c r="F455" s="95"/>
      <c r="G455" s="95"/>
      <c r="H455" s="95"/>
      <c r="I455" s="95"/>
      <c r="J455" s="95"/>
      <c r="K455" s="95"/>
      <c r="L455" s="95"/>
      <c r="M455" s="96" t="s">
        <v>1214</v>
      </c>
      <c r="N455" s="97" t="n">
        <v>7</v>
      </c>
      <c r="O455" s="96" t="s">
        <v>1211</v>
      </c>
      <c r="P455" s="98"/>
      <c r="Q455" s="99" t="s">
        <v>1218</v>
      </c>
      <c r="R455" s="100" t="n">
        <v>0</v>
      </c>
      <c r="S455" s="101" t="n">
        <v>19960</v>
      </c>
    </row>
    <row r="456" customFormat="false" ht="15" hidden="false" customHeight="false" outlineLevel="0" collapsed="false">
      <c r="A456" s="90" t="s">
        <v>1551</v>
      </c>
      <c r="B456" s="102" t="s">
        <v>1552</v>
      </c>
      <c r="C456" s="92"/>
      <c r="D456" s="93"/>
      <c r="E456" s="107" t="s">
        <v>46</v>
      </c>
      <c r="F456" s="95"/>
      <c r="G456" s="95"/>
      <c r="H456" s="95"/>
      <c r="I456" s="95"/>
      <c r="J456" s="95"/>
      <c r="K456" s="95"/>
      <c r="L456" s="95"/>
      <c r="M456" s="96" t="s">
        <v>1214</v>
      </c>
      <c r="N456" s="97" t="n">
        <v>7</v>
      </c>
      <c r="O456" s="96" t="s">
        <v>1211</v>
      </c>
      <c r="P456" s="98"/>
      <c r="Q456" s="99" t="s">
        <v>1218</v>
      </c>
      <c r="R456" s="100" t="n">
        <v>0</v>
      </c>
      <c r="S456" s="101" t="n">
        <v>19961</v>
      </c>
    </row>
    <row r="457" customFormat="false" ht="15" hidden="false" customHeight="false" outlineLevel="0" collapsed="false">
      <c r="A457" s="90" t="s">
        <v>1553</v>
      </c>
      <c r="B457" s="102" t="s">
        <v>1554</v>
      </c>
      <c r="C457" s="92"/>
      <c r="D457" s="93"/>
      <c r="E457" s="107" t="s">
        <v>1555</v>
      </c>
      <c r="F457" s="95"/>
      <c r="G457" s="95"/>
      <c r="H457" s="95"/>
      <c r="I457" s="95"/>
      <c r="J457" s="95"/>
      <c r="K457" s="95"/>
      <c r="L457" s="95"/>
      <c r="M457" s="96" t="s">
        <v>1214</v>
      </c>
      <c r="N457" s="97" t="n">
        <v>7</v>
      </c>
      <c r="O457" s="96" t="s">
        <v>1211</v>
      </c>
      <c r="P457" s="98"/>
      <c r="Q457" s="99" t="s">
        <v>1218</v>
      </c>
      <c r="R457" s="100" t="n">
        <v>0</v>
      </c>
      <c r="S457" s="101" t="n">
        <v>20025</v>
      </c>
    </row>
    <row r="458" customFormat="false" ht="15" hidden="false" customHeight="false" outlineLevel="0" collapsed="false">
      <c r="A458" s="109" t="s">
        <v>1556</v>
      </c>
      <c r="B458" s="102" t="s">
        <v>1557</v>
      </c>
      <c r="C458" s="92" t="n">
        <v>11</v>
      </c>
      <c r="D458" s="93" t="n">
        <v>2</v>
      </c>
      <c r="E458" s="94" t="s">
        <v>115</v>
      </c>
      <c r="F458" s="95"/>
      <c r="G458" s="95"/>
      <c r="H458" s="95"/>
      <c r="I458" s="95"/>
      <c r="J458" s="95"/>
      <c r="K458" s="95"/>
      <c r="L458" s="95"/>
      <c r="M458" s="96" t="s">
        <v>1214</v>
      </c>
      <c r="N458" s="97" t="n">
        <v>7</v>
      </c>
      <c r="O458" s="96" t="s">
        <v>1211</v>
      </c>
      <c r="P458" s="98" t="s">
        <v>39</v>
      </c>
      <c r="Q458" s="99" t="s">
        <v>1215</v>
      </c>
      <c r="R458" s="100" t="n">
        <v>0</v>
      </c>
      <c r="S458" s="101" t="n">
        <v>1898</v>
      </c>
    </row>
    <row r="459" customFormat="false" ht="15" hidden="false" customHeight="false" outlineLevel="0" collapsed="false">
      <c r="A459" s="90" t="s">
        <v>1558</v>
      </c>
      <c r="B459" s="102" t="s">
        <v>1559</v>
      </c>
      <c r="C459" s="92"/>
      <c r="D459" s="93"/>
      <c r="E459" s="107" t="s">
        <v>46</v>
      </c>
      <c r="F459" s="95"/>
      <c r="G459" s="95"/>
      <c r="H459" s="95"/>
      <c r="I459" s="95"/>
      <c r="J459" s="95"/>
      <c r="K459" s="95"/>
      <c r="L459" s="95"/>
      <c r="M459" s="96" t="s">
        <v>1214</v>
      </c>
      <c r="N459" s="97" t="n">
        <v>7</v>
      </c>
      <c r="O459" s="96" t="s">
        <v>1211</v>
      </c>
      <c r="P459" s="98"/>
      <c r="Q459" s="99" t="s">
        <v>1215</v>
      </c>
      <c r="R459" s="100" t="n">
        <v>0</v>
      </c>
      <c r="S459" s="101" t="n">
        <v>19964</v>
      </c>
    </row>
    <row r="460" customFormat="false" ht="15" hidden="false" customHeight="false" outlineLevel="0" collapsed="false">
      <c r="A460" s="90" t="s">
        <v>1560</v>
      </c>
      <c r="B460" s="102" t="s">
        <v>1561</v>
      </c>
      <c r="C460" s="92"/>
      <c r="D460" s="93"/>
      <c r="E460" s="107" t="s">
        <v>1562</v>
      </c>
      <c r="F460" s="95"/>
      <c r="G460" s="95"/>
      <c r="H460" s="95"/>
      <c r="I460" s="95"/>
      <c r="J460" s="95"/>
      <c r="K460" s="95"/>
      <c r="L460" s="95"/>
      <c r="M460" s="96" t="s">
        <v>1214</v>
      </c>
      <c r="N460" s="97" t="n">
        <v>7</v>
      </c>
      <c r="O460" s="96" t="s">
        <v>1211</v>
      </c>
      <c r="P460" s="98"/>
      <c r="Q460" s="99" t="s">
        <v>1215</v>
      </c>
      <c r="R460" s="100" t="n">
        <v>0</v>
      </c>
      <c r="S460" s="101" t="n">
        <v>1899</v>
      </c>
    </row>
    <row r="461" customFormat="false" ht="15" hidden="false" customHeight="false" outlineLevel="0" collapsed="false">
      <c r="A461" s="109" t="s">
        <v>1563</v>
      </c>
      <c r="B461" s="102" t="s">
        <v>1564</v>
      </c>
      <c r="C461" s="92" t="n">
        <v>10</v>
      </c>
      <c r="D461" s="93" t="n">
        <v>2</v>
      </c>
      <c r="E461" s="94" t="s">
        <v>1565</v>
      </c>
      <c r="F461" s="95" t="s">
        <v>1566</v>
      </c>
      <c r="G461" s="95"/>
      <c r="H461" s="95"/>
      <c r="I461" s="95"/>
      <c r="J461" s="95"/>
      <c r="K461" s="95"/>
      <c r="L461" s="95"/>
      <c r="M461" s="96" t="s">
        <v>1214</v>
      </c>
      <c r="N461" s="97" t="n">
        <v>7</v>
      </c>
      <c r="O461" s="96" t="s">
        <v>1211</v>
      </c>
      <c r="P461" s="98" t="s">
        <v>39</v>
      </c>
      <c r="Q461" s="99" t="s">
        <v>1215</v>
      </c>
      <c r="R461" s="100" t="n">
        <v>0</v>
      </c>
      <c r="S461" s="101" t="n">
        <v>1901</v>
      </c>
    </row>
    <row r="462" customFormat="false" ht="15" hidden="false" customHeight="false" outlineLevel="0" collapsed="false">
      <c r="A462" s="109" t="s">
        <v>1567</v>
      </c>
      <c r="B462" s="102" t="s">
        <v>1568</v>
      </c>
      <c r="C462" s="92" t="n">
        <v>16</v>
      </c>
      <c r="D462" s="93" t="n">
        <v>3</v>
      </c>
      <c r="E462" s="94" t="s">
        <v>115</v>
      </c>
      <c r="F462" s="95"/>
      <c r="G462" s="95"/>
      <c r="H462" s="95"/>
      <c r="I462" s="95"/>
      <c r="J462" s="95"/>
      <c r="K462" s="95"/>
      <c r="L462" s="95"/>
      <c r="M462" s="96" t="s">
        <v>1214</v>
      </c>
      <c r="N462" s="97" t="n">
        <v>7</v>
      </c>
      <c r="O462" s="96" t="s">
        <v>1211</v>
      </c>
      <c r="P462" s="98" t="s">
        <v>39</v>
      </c>
      <c r="Q462" s="99" t="s">
        <v>1215</v>
      </c>
      <c r="R462" s="100" t="n">
        <v>0</v>
      </c>
      <c r="S462" s="101" t="n">
        <v>1902</v>
      </c>
    </row>
    <row r="463" customFormat="false" ht="15" hidden="false" customHeight="false" outlineLevel="0" collapsed="false">
      <c r="A463" s="109" t="s">
        <v>1569</v>
      </c>
      <c r="B463" s="102" t="s">
        <v>1570</v>
      </c>
      <c r="C463" s="92" t="n">
        <v>10</v>
      </c>
      <c r="D463" s="93" t="n">
        <v>2</v>
      </c>
      <c r="E463" s="94" t="s">
        <v>1160</v>
      </c>
      <c r="F463" s="95"/>
      <c r="G463" s="95"/>
      <c r="H463" s="95"/>
      <c r="I463" s="95"/>
      <c r="J463" s="95"/>
      <c r="K463" s="95"/>
      <c r="L463" s="95"/>
      <c r="M463" s="96" t="s">
        <v>1214</v>
      </c>
      <c r="N463" s="97" t="n">
        <v>7</v>
      </c>
      <c r="O463" s="96" t="s">
        <v>1211</v>
      </c>
      <c r="P463" s="98" t="s">
        <v>39</v>
      </c>
      <c r="Q463" s="99" t="s">
        <v>1215</v>
      </c>
      <c r="R463" s="100" t="n">
        <v>0</v>
      </c>
      <c r="S463" s="101" t="n">
        <v>1903</v>
      </c>
    </row>
    <row r="464" customFormat="false" ht="15" hidden="false" customHeight="false" outlineLevel="0" collapsed="false">
      <c r="A464" s="109" t="s">
        <v>1571</v>
      </c>
      <c r="B464" s="102" t="s">
        <v>1572</v>
      </c>
      <c r="C464" s="92" t="n">
        <v>12</v>
      </c>
      <c r="D464" s="93" t="n">
        <v>3</v>
      </c>
      <c r="E464" s="94" t="s">
        <v>115</v>
      </c>
      <c r="F464" s="95"/>
      <c r="G464" s="95"/>
      <c r="H464" s="95"/>
      <c r="I464" s="95"/>
      <c r="J464" s="95"/>
      <c r="K464" s="95"/>
      <c r="L464" s="95"/>
      <c r="M464" s="96" t="s">
        <v>1214</v>
      </c>
      <c r="N464" s="97" t="n">
        <v>7</v>
      </c>
      <c r="O464" s="96" t="s">
        <v>1211</v>
      </c>
      <c r="P464" s="98" t="s">
        <v>39</v>
      </c>
      <c r="Q464" s="99" t="s">
        <v>1215</v>
      </c>
      <c r="R464" s="100" t="n">
        <v>0</v>
      </c>
      <c r="S464" s="101" t="n">
        <v>1904</v>
      </c>
    </row>
    <row r="465" customFormat="false" ht="15" hidden="false" customHeight="false" outlineLevel="0" collapsed="false">
      <c r="A465" s="109" t="s">
        <v>1573</v>
      </c>
      <c r="B465" s="102" t="s">
        <v>1574</v>
      </c>
      <c r="C465" s="92" t="n">
        <v>19</v>
      </c>
      <c r="D465" s="93" t="n">
        <v>3</v>
      </c>
      <c r="E465" s="94" t="s">
        <v>1575</v>
      </c>
      <c r="F465" s="95"/>
      <c r="G465" s="95"/>
      <c r="H465" s="95"/>
      <c r="I465" s="95"/>
      <c r="J465" s="95"/>
      <c r="K465" s="95"/>
      <c r="L465" s="95"/>
      <c r="M465" s="96" t="s">
        <v>1214</v>
      </c>
      <c r="N465" s="97" t="n">
        <v>7</v>
      </c>
      <c r="O465" s="96" t="s">
        <v>1211</v>
      </c>
      <c r="P465" s="98" t="s">
        <v>39</v>
      </c>
      <c r="Q465" s="99" t="s">
        <v>1215</v>
      </c>
      <c r="R465" s="100" t="n">
        <v>0</v>
      </c>
      <c r="S465" s="101" t="n">
        <v>1905</v>
      </c>
    </row>
    <row r="466" customFormat="false" ht="15" hidden="false" customHeight="false" outlineLevel="0" collapsed="false">
      <c r="A466" s="109" t="s">
        <v>1576</v>
      </c>
      <c r="B466" s="102" t="s">
        <v>1577</v>
      </c>
      <c r="C466" s="92" t="n">
        <v>19</v>
      </c>
      <c r="D466" s="93" t="n">
        <v>3</v>
      </c>
      <c r="E466" s="94" t="s">
        <v>1578</v>
      </c>
      <c r="F466" s="95"/>
      <c r="G466" s="95"/>
      <c r="H466" s="95"/>
      <c r="I466" s="95"/>
      <c r="J466" s="95"/>
      <c r="K466" s="95"/>
      <c r="L466" s="95"/>
      <c r="M466" s="96" t="s">
        <v>1214</v>
      </c>
      <c r="N466" s="97" t="n">
        <v>7</v>
      </c>
      <c r="O466" s="96" t="s">
        <v>1211</v>
      </c>
      <c r="P466" s="98" t="s">
        <v>39</v>
      </c>
      <c r="Q466" s="99" t="s">
        <v>1215</v>
      </c>
      <c r="R466" s="100" t="n">
        <v>0</v>
      </c>
      <c r="S466" s="101" t="n">
        <v>1906</v>
      </c>
    </row>
    <row r="467" customFormat="false" ht="15" hidden="false" customHeight="false" outlineLevel="0" collapsed="false">
      <c r="A467" s="109" t="s">
        <v>1579</v>
      </c>
      <c r="B467" s="102" t="s">
        <v>1580</v>
      </c>
      <c r="C467" s="92" t="n">
        <v>12</v>
      </c>
      <c r="D467" s="93" t="n">
        <v>2</v>
      </c>
      <c r="E467" s="94" t="s">
        <v>1581</v>
      </c>
      <c r="F467" s="95"/>
      <c r="G467" s="95"/>
      <c r="H467" s="95"/>
      <c r="I467" s="95"/>
      <c r="J467" s="95"/>
      <c r="K467" s="95"/>
      <c r="L467" s="95"/>
      <c r="M467" s="96" t="s">
        <v>1214</v>
      </c>
      <c r="N467" s="97" t="n">
        <v>7</v>
      </c>
      <c r="O467" s="96" t="s">
        <v>1211</v>
      </c>
      <c r="P467" s="98" t="s">
        <v>39</v>
      </c>
      <c r="Q467" s="99" t="s">
        <v>1215</v>
      </c>
      <c r="R467" s="100" t="n">
        <v>0</v>
      </c>
      <c r="S467" s="101" t="n">
        <v>1908</v>
      </c>
    </row>
    <row r="468" customFormat="false" ht="15" hidden="false" customHeight="false" outlineLevel="0" collapsed="false">
      <c r="A468" s="90" t="s">
        <v>1582</v>
      </c>
      <c r="B468" s="102" t="s">
        <v>1583</v>
      </c>
      <c r="C468" s="92" t="n">
        <v>12</v>
      </c>
      <c r="D468" s="93" t="n">
        <v>2</v>
      </c>
      <c r="E468" s="107" t="s">
        <v>46</v>
      </c>
      <c r="F468" s="95"/>
      <c r="G468" s="95"/>
      <c r="H468" s="95"/>
      <c r="I468" s="95"/>
      <c r="J468" s="95"/>
      <c r="K468" s="95"/>
      <c r="L468" s="95"/>
      <c r="M468" s="96" t="s">
        <v>1214</v>
      </c>
      <c r="N468" s="97" t="n">
        <v>7</v>
      </c>
      <c r="O468" s="96" t="s">
        <v>1211</v>
      </c>
      <c r="P468" s="98"/>
      <c r="Q468" s="99" t="s">
        <v>1215</v>
      </c>
      <c r="R468" s="100" t="n">
        <v>0</v>
      </c>
      <c r="S468" s="101" t="n">
        <v>19972</v>
      </c>
    </row>
    <row r="469" customFormat="false" ht="15" hidden="false" customHeight="false" outlineLevel="0" collapsed="false">
      <c r="A469" s="90" t="s">
        <v>1584</v>
      </c>
      <c r="B469" s="102" t="s">
        <v>1585</v>
      </c>
      <c r="C469" s="92" t="n">
        <v>12</v>
      </c>
      <c r="D469" s="93" t="n">
        <v>2</v>
      </c>
      <c r="E469" s="107" t="s">
        <v>46</v>
      </c>
      <c r="F469" s="95"/>
      <c r="G469" s="95"/>
      <c r="H469" s="95"/>
      <c r="I469" s="95"/>
      <c r="J469" s="95"/>
      <c r="K469" s="95"/>
      <c r="L469" s="95"/>
      <c r="M469" s="96" t="s">
        <v>1214</v>
      </c>
      <c r="N469" s="97" t="n">
        <v>7</v>
      </c>
      <c r="O469" s="96" t="s">
        <v>1211</v>
      </c>
      <c r="P469" s="98"/>
      <c r="Q469" s="99" t="s">
        <v>1215</v>
      </c>
      <c r="R469" s="100" t="n">
        <v>0</v>
      </c>
      <c r="S469" s="101" t="n">
        <v>19973</v>
      </c>
    </row>
    <row r="470" customFormat="false" ht="15" hidden="false" customHeight="false" outlineLevel="0" collapsed="false">
      <c r="A470" s="109" t="s">
        <v>1586</v>
      </c>
      <c r="B470" s="102" t="s">
        <v>1587</v>
      </c>
      <c r="C470" s="92" t="n">
        <v>12</v>
      </c>
      <c r="D470" s="93" t="n">
        <v>1</v>
      </c>
      <c r="E470" s="94" t="s">
        <v>1588</v>
      </c>
      <c r="F470" s="95" t="s">
        <v>1589</v>
      </c>
      <c r="G470" s="95"/>
      <c r="H470" s="95"/>
      <c r="I470" s="95"/>
      <c r="J470" s="95"/>
      <c r="K470" s="95"/>
      <c r="L470" s="95"/>
      <c r="M470" s="96" t="s">
        <v>1214</v>
      </c>
      <c r="N470" s="97" t="n">
        <v>7</v>
      </c>
      <c r="O470" s="96" t="s">
        <v>1211</v>
      </c>
      <c r="P470" s="98" t="s">
        <v>39</v>
      </c>
      <c r="Q470" s="99" t="s">
        <v>1215</v>
      </c>
      <c r="R470" s="100" t="n">
        <v>0</v>
      </c>
      <c r="S470" s="101" t="n">
        <v>1909</v>
      </c>
    </row>
    <row r="471" customFormat="false" ht="15" hidden="false" customHeight="false" outlineLevel="0" collapsed="false">
      <c r="A471" s="90" t="s">
        <v>1590</v>
      </c>
      <c r="B471" s="102" t="s">
        <v>1591</v>
      </c>
      <c r="C471" s="92" t="n">
        <v>12</v>
      </c>
      <c r="D471" s="93" t="n">
        <v>2</v>
      </c>
      <c r="E471" s="107" t="s">
        <v>1592</v>
      </c>
      <c r="F471" s="95"/>
      <c r="G471" s="95"/>
      <c r="H471" s="95"/>
      <c r="I471" s="95"/>
      <c r="J471" s="95"/>
      <c r="K471" s="95"/>
      <c r="L471" s="95"/>
      <c r="M471" s="96" t="s">
        <v>1214</v>
      </c>
      <c r="N471" s="97" t="n">
        <v>7</v>
      </c>
      <c r="O471" s="96" t="s">
        <v>1211</v>
      </c>
      <c r="P471" s="98"/>
      <c r="Q471" s="99" t="s">
        <v>1215</v>
      </c>
      <c r="R471" s="100" t="n">
        <v>0</v>
      </c>
      <c r="S471" s="101" t="n">
        <v>19974</v>
      </c>
    </row>
    <row r="472" customFormat="false" ht="15" hidden="false" customHeight="false" outlineLevel="0" collapsed="false">
      <c r="A472" s="109" t="s">
        <v>1593</v>
      </c>
      <c r="B472" s="102" t="s">
        <v>1594</v>
      </c>
      <c r="C472" s="92" t="n">
        <v>13</v>
      </c>
      <c r="D472" s="93" t="n">
        <v>2</v>
      </c>
      <c r="E472" s="94" t="s">
        <v>1588</v>
      </c>
      <c r="F472" s="95" t="s">
        <v>1595</v>
      </c>
      <c r="G472" s="95"/>
      <c r="H472" s="95"/>
      <c r="I472" s="95"/>
      <c r="J472" s="95"/>
      <c r="K472" s="95"/>
      <c r="L472" s="95"/>
      <c r="M472" s="96" t="s">
        <v>1214</v>
      </c>
      <c r="N472" s="97" t="n">
        <v>7</v>
      </c>
      <c r="O472" s="96" t="s">
        <v>1211</v>
      </c>
      <c r="P472" s="98" t="s">
        <v>39</v>
      </c>
      <c r="Q472" s="99" t="s">
        <v>1215</v>
      </c>
      <c r="R472" s="100" t="n">
        <v>0</v>
      </c>
      <c r="S472" s="101" t="n">
        <v>29941</v>
      </c>
    </row>
    <row r="473" customFormat="false" ht="15" hidden="false" customHeight="false" outlineLevel="0" collapsed="false">
      <c r="A473" s="90" t="s">
        <v>1596</v>
      </c>
      <c r="B473" s="102" t="s">
        <v>1597</v>
      </c>
      <c r="C473" s="92"/>
      <c r="D473" s="93"/>
      <c r="E473" s="107" t="s">
        <v>46</v>
      </c>
      <c r="F473" s="95"/>
      <c r="G473" s="95"/>
      <c r="H473" s="95"/>
      <c r="I473" s="95"/>
      <c r="J473" s="95"/>
      <c r="K473" s="95"/>
      <c r="L473" s="95"/>
      <c r="M473" s="96" t="s">
        <v>1214</v>
      </c>
      <c r="N473" s="97" t="n">
        <v>7</v>
      </c>
      <c r="O473" s="96" t="s">
        <v>1211</v>
      </c>
      <c r="P473" s="98"/>
      <c r="Q473" s="99" t="s">
        <v>1215</v>
      </c>
      <c r="R473" s="100" t="n">
        <v>0</v>
      </c>
      <c r="S473" s="101" t="n">
        <v>1911</v>
      </c>
    </row>
    <row r="474" customFormat="false" ht="15" hidden="false" customHeight="false" outlineLevel="0" collapsed="false">
      <c r="A474" s="90" t="s">
        <v>1598</v>
      </c>
      <c r="B474" s="102" t="s">
        <v>1599</v>
      </c>
      <c r="C474" s="92"/>
      <c r="D474" s="93"/>
      <c r="E474" s="107" t="s">
        <v>46</v>
      </c>
      <c r="F474" s="95"/>
      <c r="G474" s="95"/>
      <c r="H474" s="95"/>
      <c r="I474" s="95"/>
      <c r="J474" s="95"/>
      <c r="K474" s="95"/>
      <c r="L474" s="95"/>
      <c r="M474" s="96" t="s">
        <v>1214</v>
      </c>
      <c r="N474" s="97" t="n">
        <v>7</v>
      </c>
      <c r="O474" s="96" t="s">
        <v>1211</v>
      </c>
      <c r="P474" s="98"/>
      <c r="Q474" s="99" t="s">
        <v>1215</v>
      </c>
      <c r="R474" s="100" t="n">
        <v>0</v>
      </c>
      <c r="S474" s="101" t="n">
        <v>1896</v>
      </c>
    </row>
    <row r="475" customFormat="false" ht="15" hidden="false" customHeight="false" outlineLevel="0" collapsed="false">
      <c r="A475" s="109" t="s">
        <v>1600</v>
      </c>
      <c r="B475" s="102" t="s">
        <v>1601</v>
      </c>
      <c r="C475" s="92" t="n">
        <v>11</v>
      </c>
      <c r="D475" s="93" t="n">
        <v>2</v>
      </c>
      <c r="E475" s="94" t="s">
        <v>1602</v>
      </c>
      <c r="F475" s="95"/>
      <c r="G475" s="95"/>
      <c r="H475" s="95"/>
      <c r="I475" s="95"/>
      <c r="J475" s="95"/>
      <c r="K475" s="95"/>
      <c r="L475" s="95"/>
      <c r="M475" s="96" t="s">
        <v>1214</v>
      </c>
      <c r="N475" s="97" t="n">
        <v>7</v>
      </c>
      <c r="O475" s="96" t="s">
        <v>1211</v>
      </c>
      <c r="P475" s="98" t="s">
        <v>39</v>
      </c>
      <c r="Q475" s="99" t="s">
        <v>1215</v>
      </c>
      <c r="R475" s="100" t="n">
        <v>0</v>
      </c>
      <c r="S475" s="101" t="n">
        <v>1914</v>
      </c>
    </row>
    <row r="476" customFormat="false" ht="15" hidden="false" customHeight="false" outlineLevel="0" collapsed="false">
      <c r="A476" s="90" t="s">
        <v>1603</v>
      </c>
      <c r="B476" s="102" t="s">
        <v>1604</v>
      </c>
      <c r="C476" s="92" t="n">
        <v>11</v>
      </c>
      <c r="D476" s="93" t="n">
        <v>2</v>
      </c>
      <c r="E476" s="107" t="s">
        <v>46</v>
      </c>
      <c r="F476" s="95"/>
      <c r="G476" s="95"/>
      <c r="H476" s="95"/>
      <c r="I476" s="95"/>
      <c r="J476" s="95"/>
      <c r="K476" s="95"/>
      <c r="L476" s="95"/>
      <c r="M476" s="96" t="s">
        <v>1214</v>
      </c>
      <c r="N476" s="97" t="n">
        <v>7</v>
      </c>
      <c r="O476" s="96" t="s">
        <v>1211</v>
      </c>
      <c r="P476" s="98"/>
      <c r="Q476" s="99" t="s">
        <v>1215</v>
      </c>
      <c r="R476" s="100" t="n">
        <v>0</v>
      </c>
      <c r="S476" s="101" t="n">
        <v>19980</v>
      </c>
    </row>
    <row r="477" customFormat="false" ht="15" hidden="false" customHeight="false" outlineLevel="0" collapsed="false">
      <c r="A477" s="90" t="s">
        <v>1605</v>
      </c>
      <c r="B477" s="102" t="s">
        <v>1606</v>
      </c>
      <c r="C477" s="92" t="n">
        <v>11</v>
      </c>
      <c r="D477" s="93" t="n">
        <v>2</v>
      </c>
      <c r="E477" s="107" t="s">
        <v>46</v>
      </c>
      <c r="F477" s="95"/>
      <c r="G477" s="95"/>
      <c r="H477" s="95"/>
      <c r="I477" s="95"/>
      <c r="J477" s="95"/>
      <c r="K477" s="95"/>
      <c r="L477" s="95"/>
      <c r="M477" s="96" t="s">
        <v>1214</v>
      </c>
      <c r="N477" s="97" t="n">
        <v>7</v>
      </c>
      <c r="O477" s="96" t="s">
        <v>1211</v>
      </c>
      <c r="P477" s="98"/>
      <c r="Q477" s="99" t="s">
        <v>1215</v>
      </c>
      <c r="R477" s="100" t="n">
        <v>0</v>
      </c>
      <c r="S477" s="101" t="n">
        <v>19981</v>
      </c>
    </row>
    <row r="478" customFormat="false" ht="15" hidden="false" customHeight="false" outlineLevel="0" collapsed="false">
      <c r="A478" s="90" t="s">
        <v>1607</v>
      </c>
      <c r="B478" s="102" t="s">
        <v>1608</v>
      </c>
      <c r="C478" s="92"/>
      <c r="D478" s="93"/>
      <c r="E478" s="107" t="s">
        <v>46</v>
      </c>
      <c r="F478" s="95"/>
      <c r="G478" s="95"/>
      <c r="H478" s="95"/>
      <c r="I478" s="95"/>
      <c r="J478" s="95"/>
      <c r="K478" s="95"/>
      <c r="L478" s="95"/>
      <c r="M478" s="96" t="s">
        <v>1214</v>
      </c>
      <c r="N478" s="97" t="n">
        <v>7</v>
      </c>
      <c r="O478" s="96" t="s">
        <v>1211</v>
      </c>
      <c r="P478" s="98"/>
      <c r="Q478" s="99" t="s">
        <v>1215</v>
      </c>
      <c r="R478" s="100" t="n">
        <v>0</v>
      </c>
      <c r="S478" s="101" t="n">
        <v>19982</v>
      </c>
    </row>
    <row r="479" customFormat="false" ht="15" hidden="false" customHeight="false" outlineLevel="0" collapsed="false">
      <c r="A479" s="90" t="s">
        <v>1609</v>
      </c>
      <c r="B479" s="102" t="s">
        <v>1610</v>
      </c>
      <c r="C479" s="92"/>
      <c r="D479" s="93"/>
      <c r="E479" s="107" t="s">
        <v>1611</v>
      </c>
      <c r="F479" s="95"/>
      <c r="G479" s="95"/>
      <c r="H479" s="95"/>
      <c r="I479" s="95"/>
      <c r="J479" s="95"/>
      <c r="K479" s="95"/>
      <c r="L479" s="95"/>
      <c r="M479" s="96" t="s">
        <v>1214</v>
      </c>
      <c r="N479" s="97" t="n">
        <v>7</v>
      </c>
      <c r="O479" s="96" t="s">
        <v>1211</v>
      </c>
      <c r="P479" s="98"/>
      <c r="Q479" s="99" t="s">
        <v>1215</v>
      </c>
      <c r="R479" s="100" t="n">
        <v>0</v>
      </c>
      <c r="S479" s="101" t="n">
        <v>1915</v>
      </c>
    </row>
    <row r="480" customFormat="false" ht="15" hidden="false" customHeight="false" outlineLevel="0" collapsed="false">
      <c r="A480" s="90" t="s">
        <v>1612</v>
      </c>
      <c r="B480" s="102" t="s">
        <v>1613</v>
      </c>
      <c r="C480" s="92"/>
      <c r="D480" s="93"/>
      <c r="E480" s="107" t="s">
        <v>46</v>
      </c>
      <c r="F480" s="95"/>
      <c r="G480" s="95"/>
      <c r="H480" s="95"/>
      <c r="I480" s="95"/>
      <c r="J480" s="95"/>
      <c r="K480" s="95"/>
      <c r="L480" s="95"/>
      <c r="M480" s="96" t="s">
        <v>1214</v>
      </c>
      <c r="N480" s="97" t="n">
        <v>7</v>
      </c>
      <c r="O480" s="96" t="s">
        <v>1211</v>
      </c>
      <c r="P480" s="98"/>
      <c r="Q480" s="99" t="s">
        <v>1215</v>
      </c>
      <c r="R480" s="100" t="n">
        <v>0</v>
      </c>
      <c r="S480" s="101" t="n">
        <v>19985</v>
      </c>
    </row>
    <row r="481" customFormat="false" ht="15" hidden="false" customHeight="false" outlineLevel="0" collapsed="false">
      <c r="A481" s="90" t="s">
        <v>1614</v>
      </c>
      <c r="B481" s="102" t="s">
        <v>1615</v>
      </c>
      <c r="C481" s="92"/>
      <c r="D481" s="93"/>
      <c r="E481" s="107" t="s">
        <v>46</v>
      </c>
      <c r="F481" s="95"/>
      <c r="G481" s="95"/>
      <c r="H481" s="95"/>
      <c r="I481" s="95"/>
      <c r="J481" s="95"/>
      <c r="K481" s="95"/>
      <c r="L481" s="95"/>
      <c r="M481" s="96" t="s">
        <v>1214</v>
      </c>
      <c r="N481" s="97" t="n">
        <v>7</v>
      </c>
      <c r="O481" s="96" t="s">
        <v>1211</v>
      </c>
      <c r="P481" s="98"/>
      <c r="Q481" s="99" t="s">
        <v>1215</v>
      </c>
      <c r="R481" s="100" t="n">
        <v>0</v>
      </c>
      <c r="S481" s="101" t="n">
        <v>19986</v>
      </c>
    </row>
    <row r="482" customFormat="false" ht="15" hidden="false" customHeight="false" outlineLevel="0" collapsed="false">
      <c r="A482" s="90" t="s">
        <v>1616</v>
      </c>
      <c r="B482" s="102" t="s">
        <v>1617</v>
      </c>
      <c r="C482" s="92"/>
      <c r="D482" s="93"/>
      <c r="E482" s="107" t="s">
        <v>46</v>
      </c>
      <c r="F482" s="95"/>
      <c r="G482" s="95"/>
      <c r="H482" s="95"/>
      <c r="I482" s="95"/>
      <c r="J482" s="95"/>
      <c r="K482" s="95"/>
      <c r="L482" s="95"/>
      <c r="M482" s="96" t="s">
        <v>1214</v>
      </c>
      <c r="N482" s="97" t="n">
        <v>7</v>
      </c>
      <c r="O482" s="96" t="s">
        <v>1211</v>
      </c>
      <c r="P482" s="98"/>
      <c r="Q482" s="99" t="s">
        <v>1215</v>
      </c>
      <c r="R482" s="100" t="n">
        <v>0</v>
      </c>
      <c r="S482" s="101" t="n">
        <v>19987</v>
      </c>
    </row>
    <row r="483" customFormat="false" ht="15" hidden="false" customHeight="false" outlineLevel="0" collapsed="false">
      <c r="A483" s="90" t="s">
        <v>1618</v>
      </c>
      <c r="B483" s="102" t="s">
        <v>1619</v>
      </c>
      <c r="C483" s="92"/>
      <c r="D483" s="93"/>
      <c r="E483" s="107" t="s">
        <v>46</v>
      </c>
      <c r="F483" s="95"/>
      <c r="G483" s="95"/>
      <c r="H483" s="95"/>
      <c r="I483" s="95"/>
      <c r="J483" s="95"/>
      <c r="K483" s="95"/>
      <c r="L483" s="95"/>
      <c r="M483" s="96" t="s">
        <v>1214</v>
      </c>
      <c r="N483" s="97" t="n">
        <v>7</v>
      </c>
      <c r="O483" s="96" t="s">
        <v>1211</v>
      </c>
      <c r="P483" s="98"/>
      <c r="Q483" s="99" t="s">
        <v>1218</v>
      </c>
      <c r="R483" s="100" t="n">
        <v>0</v>
      </c>
      <c r="S483" s="101" t="n">
        <v>20011</v>
      </c>
    </row>
    <row r="484" customFormat="false" ht="15" hidden="false" customHeight="false" outlineLevel="0" collapsed="false">
      <c r="A484" s="90" t="s">
        <v>1620</v>
      </c>
      <c r="B484" s="102" t="s">
        <v>1621</v>
      </c>
      <c r="C484" s="92"/>
      <c r="D484" s="93"/>
      <c r="E484" s="107" t="s">
        <v>46</v>
      </c>
      <c r="F484" s="95"/>
      <c r="G484" s="95"/>
      <c r="H484" s="95"/>
      <c r="I484" s="95"/>
      <c r="J484" s="95"/>
      <c r="K484" s="95"/>
      <c r="L484" s="95"/>
      <c r="M484" s="96" t="s">
        <v>1214</v>
      </c>
      <c r="N484" s="97" t="n">
        <v>7</v>
      </c>
      <c r="O484" s="96" t="s">
        <v>1211</v>
      </c>
      <c r="P484" s="98"/>
      <c r="Q484" s="99" t="s">
        <v>1218</v>
      </c>
      <c r="R484" s="100" t="n">
        <v>0</v>
      </c>
      <c r="S484" s="101" t="n">
        <v>20012</v>
      </c>
    </row>
    <row r="485" customFormat="false" ht="15" hidden="false" customHeight="false" outlineLevel="0" collapsed="false">
      <c r="A485" s="90" t="s">
        <v>1622</v>
      </c>
      <c r="B485" s="102" t="s">
        <v>1623</v>
      </c>
      <c r="C485" s="92"/>
      <c r="D485" s="93"/>
      <c r="E485" s="107" t="s">
        <v>46</v>
      </c>
      <c r="F485" s="95"/>
      <c r="G485" s="95"/>
      <c r="H485" s="95"/>
      <c r="I485" s="95"/>
      <c r="J485" s="95"/>
      <c r="K485" s="95"/>
      <c r="L485" s="95"/>
      <c r="M485" s="96" t="s">
        <v>1214</v>
      </c>
      <c r="N485" s="97" t="n">
        <v>7</v>
      </c>
      <c r="O485" s="96" t="s">
        <v>1211</v>
      </c>
      <c r="P485" s="98"/>
      <c r="Q485" s="99" t="s">
        <v>1218</v>
      </c>
      <c r="R485" s="100" t="n">
        <v>0</v>
      </c>
      <c r="S485" s="101" t="n">
        <v>1666</v>
      </c>
    </row>
    <row r="486" customFormat="false" ht="15" hidden="false" customHeight="false" outlineLevel="0" collapsed="false">
      <c r="A486" s="109" t="s">
        <v>1624</v>
      </c>
      <c r="B486" s="102" t="s">
        <v>1625</v>
      </c>
      <c r="C486" s="92" t="n">
        <v>18</v>
      </c>
      <c r="D486" s="93" t="n">
        <v>3</v>
      </c>
      <c r="E486" s="94" t="s">
        <v>115</v>
      </c>
      <c r="F486" s="95" t="s">
        <v>1626</v>
      </c>
      <c r="G486" s="95" t="s">
        <v>1627</v>
      </c>
      <c r="H486" s="95"/>
      <c r="I486" s="95"/>
      <c r="J486" s="95"/>
      <c r="K486" s="95"/>
      <c r="L486" s="95"/>
      <c r="M486" s="96" t="s">
        <v>1214</v>
      </c>
      <c r="N486" s="97" t="n">
        <v>7</v>
      </c>
      <c r="O486" s="96" t="s">
        <v>1211</v>
      </c>
      <c r="P486" s="98" t="s">
        <v>39</v>
      </c>
      <c r="Q486" s="99" t="s">
        <v>1218</v>
      </c>
      <c r="R486" s="100" t="n">
        <v>0</v>
      </c>
      <c r="S486" s="101" t="n">
        <v>1518</v>
      </c>
    </row>
    <row r="487" customFormat="false" ht="15" hidden="false" customHeight="false" outlineLevel="0" collapsed="false">
      <c r="A487" s="109" t="s">
        <v>1628</v>
      </c>
      <c r="B487" s="102" t="s">
        <v>1629</v>
      </c>
      <c r="C487" s="92" t="n">
        <v>19</v>
      </c>
      <c r="D487" s="93" t="n">
        <v>3</v>
      </c>
      <c r="E487" s="94" t="s">
        <v>1630</v>
      </c>
      <c r="F487" s="95"/>
      <c r="G487" s="95"/>
      <c r="H487" s="95"/>
      <c r="I487" s="95"/>
      <c r="J487" s="95"/>
      <c r="K487" s="95"/>
      <c r="L487" s="95"/>
      <c r="M487" s="96" t="s">
        <v>1214</v>
      </c>
      <c r="N487" s="97" t="n">
        <v>7</v>
      </c>
      <c r="O487" s="96" t="s">
        <v>1211</v>
      </c>
      <c r="P487" s="98" t="s">
        <v>39</v>
      </c>
      <c r="Q487" s="99" t="s">
        <v>1218</v>
      </c>
      <c r="R487" s="100" t="n">
        <v>0</v>
      </c>
      <c r="S487" s="101" t="n">
        <v>1669</v>
      </c>
    </row>
    <row r="488" customFormat="false" ht="15" hidden="false" customHeight="false" outlineLevel="0" collapsed="false">
      <c r="A488" s="109" t="s">
        <v>1631</v>
      </c>
      <c r="B488" s="102" t="s">
        <v>1632</v>
      </c>
      <c r="C488" s="92" t="n">
        <v>13</v>
      </c>
      <c r="D488" s="93" t="n">
        <v>2</v>
      </c>
      <c r="E488" s="94" t="s">
        <v>1633</v>
      </c>
      <c r="F488" s="95"/>
      <c r="G488" s="95"/>
      <c r="H488" s="95"/>
      <c r="I488" s="95"/>
      <c r="J488" s="95"/>
      <c r="K488" s="95"/>
      <c r="L488" s="95"/>
      <c r="M488" s="96" t="s">
        <v>1214</v>
      </c>
      <c r="N488" s="97" t="n">
        <v>7</v>
      </c>
      <c r="O488" s="96" t="s">
        <v>1211</v>
      </c>
      <c r="P488" s="98" t="s">
        <v>39</v>
      </c>
      <c r="Q488" s="99" t="s">
        <v>1218</v>
      </c>
      <c r="R488" s="100" t="n">
        <v>0</v>
      </c>
      <c r="S488" s="101" t="n">
        <v>19694</v>
      </c>
    </row>
    <row r="489" customFormat="false" ht="15" hidden="false" customHeight="false" outlineLevel="0" collapsed="false">
      <c r="A489" s="109" t="s">
        <v>1634</v>
      </c>
      <c r="B489" s="102" t="s">
        <v>1635</v>
      </c>
      <c r="C489" s="92" t="n">
        <v>7</v>
      </c>
      <c r="D489" s="93" t="n">
        <v>1</v>
      </c>
      <c r="E489" s="94" t="s">
        <v>1633</v>
      </c>
      <c r="F489" s="95"/>
      <c r="G489" s="95"/>
      <c r="H489" s="95"/>
      <c r="I489" s="95"/>
      <c r="J489" s="95"/>
      <c r="K489" s="95"/>
      <c r="L489" s="95"/>
      <c r="M489" s="96" t="s">
        <v>1214</v>
      </c>
      <c r="N489" s="97" t="n">
        <v>7</v>
      </c>
      <c r="O489" s="96" t="s">
        <v>1211</v>
      </c>
      <c r="P489" s="98" t="s">
        <v>39</v>
      </c>
      <c r="Q489" s="99" t="s">
        <v>1218</v>
      </c>
      <c r="R489" s="100" t="n">
        <v>0</v>
      </c>
      <c r="S489" s="101" t="n">
        <v>19695</v>
      </c>
    </row>
    <row r="490" customFormat="false" ht="15" hidden="false" customHeight="false" outlineLevel="0" collapsed="false">
      <c r="A490" s="109" t="s">
        <v>1636</v>
      </c>
      <c r="B490" s="102" t="s">
        <v>1637</v>
      </c>
      <c r="C490" s="92" t="n">
        <v>15</v>
      </c>
      <c r="D490" s="93" t="n">
        <v>3</v>
      </c>
      <c r="E490" s="94" t="s">
        <v>1638</v>
      </c>
      <c r="F490" s="95"/>
      <c r="G490" s="95"/>
      <c r="H490" s="95"/>
      <c r="I490" s="95"/>
      <c r="J490" s="95"/>
      <c r="K490" s="95"/>
      <c r="L490" s="95"/>
      <c r="M490" s="96" t="s">
        <v>1214</v>
      </c>
      <c r="N490" s="97" t="n">
        <v>7</v>
      </c>
      <c r="O490" s="96" t="s">
        <v>1211</v>
      </c>
      <c r="P490" s="98" t="s">
        <v>39</v>
      </c>
      <c r="Q490" s="99" t="s">
        <v>1218</v>
      </c>
      <c r="R490" s="100" t="n">
        <v>0</v>
      </c>
      <c r="S490" s="101" t="n">
        <v>1672</v>
      </c>
    </row>
    <row r="491" customFormat="false" ht="15" hidden="false" customHeight="false" outlineLevel="0" collapsed="false">
      <c r="A491" s="90" t="s">
        <v>1639</v>
      </c>
      <c r="B491" s="102" t="s">
        <v>1640</v>
      </c>
      <c r="C491" s="92"/>
      <c r="D491" s="93"/>
      <c r="E491" s="107" t="s">
        <v>46</v>
      </c>
      <c r="F491" s="95"/>
      <c r="G491" s="95"/>
      <c r="H491" s="95"/>
      <c r="I491" s="95"/>
      <c r="J491" s="95"/>
      <c r="K491" s="95"/>
      <c r="L491" s="95"/>
      <c r="M491" s="96" t="s">
        <v>1214</v>
      </c>
      <c r="N491" s="97" t="n">
        <v>7</v>
      </c>
      <c r="O491" s="96"/>
      <c r="P491" s="98"/>
      <c r="Q491" s="99" t="s">
        <v>1218</v>
      </c>
      <c r="R491" s="100" t="n">
        <v>0</v>
      </c>
      <c r="S491" s="101" t="n">
        <v>1668</v>
      </c>
    </row>
    <row r="492" customFormat="false" ht="15" hidden="false" customHeight="false" outlineLevel="0" collapsed="false">
      <c r="A492" s="109" t="s">
        <v>1641</v>
      </c>
      <c r="B492" s="102" t="s">
        <v>1642</v>
      </c>
      <c r="C492" s="92" t="n">
        <v>6</v>
      </c>
      <c r="D492" s="93" t="n">
        <v>2</v>
      </c>
      <c r="E492" s="94" t="s">
        <v>1643</v>
      </c>
      <c r="F492" s="95"/>
      <c r="G492" s="95"/>
      <c r="H492" s="95"/>
      <c r="I492" s="95"/>
      <c r="J492" s="95"/>
      <c r="K492" s="95"/>
      <c r="L492" s="95"/>
      <c r="M492" s="96" t="s">
        <v>1214</v>
      </c>
      <c r="N492" s="97" t="n">
        <v>7</v>
      </c>
      <c r="O492" s="96" t="s">
        <v>1211</v>
      </c>
      <c r="P492" s="98" t="s">
        <v>39</v>
      </c>
      <c r="Q492" s="99" t="s">
        <v>1218</v>
      </c>
      <c r="R492" s="100" t="n">
        <v>0</v>
      </c>
      <c r="S492" s="101" t="n">
        <v>1630</v>
      </c>
    </row>
    <row r="493" customFormat="false" ht="15" hidden="false" customHeight="false" outlineLevel="0" collapsed="false">
      <c r="A493" s="90" t="s">
        <v>1644</v>
      </c>
      <c r="B493" s="102" t="s">
        <v>1645</v>
      </c>
      <c r="C493" s="92"/>
      <c r="D493" s="93"/>
      <c r="E493" s="107" t="s">
        <v>115</v>
      </c>
      <c r="F493" s="95"/>
      <c r="G493" s="95"/>
      <c r="H493" s="95"/>
      <c r="I493" s="95"/>
      <c r="J493" s="95"/>
      <c r="K493" s="95"/>
      <c r="L493" s="95"/>
      <c r="M493" s="96" t="s">
        <v>1214</v>
      </c>
      <c r="N493" s="97" t="n">
        <v>7</v>
      </c>
      <c r="O493" s="96" t="s">
        <v>1211</v>
      </c>
      <c r="P493" s="98"/>
      <c r="Q493" s="99" t="s">
        <v>1218</v>
      </c>
      <c r="R493" s="100" t="n">
        <v>0</v>
      </c>
      <c r="S493" s="101" t="n">
        <v>1596</v>
      </c>
    </row>
    <row r="494" customFormat="false" ht="15" hidden="false" customHeight="false" outlineLevel="0" collapsed="false">
      <c r="A494" s="90" t="s">
        <v>1646</v>
      </c>
      <c r="B494" s="102" t="s">
        <v>1647</v>
      </c>
      <c r="C494" s="92"/>
      <c r="D494" s="93"/>
      <c r="E494" s="107" t="s">
        <v>46</v>
      </c>
      <c r="F494" s="95"/>
      <c r="G494" s="95"/>
      <c r="H494" s="95"/>
      <c r="I494" s="95"/>
      <c r="J494" s="95"/>
      <c r="K494" s="95"/>
      <c r="L494" s="95"/>
      <c r="M494" s="96" t="s">
        <v>1214</v>
      </c>
      <c r="N494" s="97" t="n">
        <v>7</v>
      </c>
      <c r="O494" s="96" t="s">
        <v>1211</v>
      </c>
      <c r="P494" s="98"/>
      <c r="Q494" s="99" t="s">
        <v>1215</v>
      </c>
      <c r="R494" s="100" t="n">
        <v>0</v>
      </c>
      <c r="S494" s="101" t="n">
        <v>19716</v>
      </c>
    </row>
    <row r="495" customFormat="false" ht="15" hidden="false" customHeight="false" outlineLevel="0" collapsed="false">
      <c r="A495" s="109" t="s">
        <v>1648</v>
      </c>
      <c r="B495" s="102" t="s">
        <v>1649</v>
      </c>
      <c r="C495" s="92" t="n">
        <v>10</v>
      </c>
      <c r="D495" s="93" t="n">
        <v>3</v>
      </c>
      <c r="E495" s="94" t="s">
        <v>115</v>
      </c>
      <c r="F495" s="95"/>
      <c r="G495" s="95"/>
      <c r="H495" s="95"/>
      <c r="I495" s="95"/>
      <c r="J495" s="95"/>
      <c r="K495" s="95"/>
      <c r="L495" s="95"/>
      <c r="M495" s="96" t="s">
        <v>1214</v>
      </c>
      <c r="N495" s="97" t="n">
        <v>7</v>
      </c>
      <c r="O495" s="96" t="s">
        <v>1211</v>
      </c>
      <c r="P495" s="98" t="s">
        <v>39</v>
      </c>
      <c r="Q495" s="99" t="s">
        <v>1215</v>
      </c>
      <c r="R495" s="100" t="n">
        <v>0</v>
      </c>
      <c r="S495" s="101" t="n">
        <v>1968</v>
      </c>
    </row>
    <row r="496" customFormat="false" ht="15" hidden="false" customHeight="false" outlineLevel="0" collapsed="false">
      <c r="A496" s="90" t="s">
        <v>1650</v>
      </c>
      <c r="B496" s="102" t="s">
        <v>1651</v>
      </c>
      <c r="C496" s="92"/>
      <c r="D496" s="93"/>
      <c r="E496" s="107" t="s">
        <v>46</v>
      </c>
      <c r="F496" s="95"/>
      <c r="G496" s="95"/>
      <c r="H496" s="95"/>
      <c r="I496" s="95"/>
      <c r="J496" s="95"/>
      <c r="K496" s="95"/>
      <c r="L496" s="95"/>
      <c r="M496" s="96" t="s">
        <v>1214</v>
      </c>
      <c r="N496" s="97" t="n">
        <v>7</v>
      </c>
      <c r="O496" s="96" t="s">
        <v>1211</v>
      </c>
      <c r="P496" s="98"/>
      <c r="Q496" s="99" t="s">
        <v>1215</v>
      </c>
      <c r="R496" s="100" t="n">
        <v>0</v>
      </c>
      <c r="S496" s="101" t="n">
        <v>19726</v>
      </c>
    </row>
    <row r="497" customFormat="false" ht="15" hidden="false" customHeight="false" outlineLevel="0" collapsed="false">
      <c r="A497" s="90" t="s">
        <v>1652</v>
      </c>
      <c r="B497" s="102" t="s">
        <v>1653</v>
      </c>
      <c r="C497" s="92"/>
      <c r="D497" s="93"/>
      <c r="E497" s="107" t="s">
        <v>1654</v>
      </c>
      <c r="F497" s="95"/>
      <c r="G497" s="95"/>
      <c r="H497" s="95"/>
      <c r="I497" s="95"/>
      <c r="J497" s="95"/>
      <c r="K497" s="95"/>
      <c r="L497" s="95"/>
      <c r="M497" s="96" t="s">
        <v>1214</v>
      </c>
      <c r="N497" s="97" t="n">
        <v>7</v>
      </c>
      <c r="O497" s="96" t="s">
        <v>1211</v>
      </c>
      <c r="P497" s="98"/>
      <c r="Q497" s="99" t="s">
        <v>1215</v>
      </c>
      <c r="R497" s="100" t="n">
        <v>0</v>
      </c>
      <c r="S497" s="101" t="n">
        <v>19727</v>
      </c>
    </row>
    <row r="498" customFormat="false" ht="15" hidden="false" customHeight="false" outlineLevel="0" collapsed="false">
      <c r="A498" s="90" t="s">
        <v>1655</v>
      </c>
      <c r="B498" s="102" t="s">
        <v>1656</v>
      </c>
      <c r="C498" s="92"/>
      <c r="D498" s="93"/>
      <c r="E498" s="107" t="s">
        <v>46</v>
      </c>
      <c r="F498" s="95"/>
      <c r="G498" s="95"/>
      <c r="H498" s="95"/>
      <c r="I498" s="95"/>
      <c r="J498" s="95"/>
      <c r="K498" s="95"/>
      <c r="L498" s="95"/>
      <c r="M498" s="96" t="s">
        <v>1214</v>
      </c>
      <c r="N498" s="97" t="n">
        <v>7</v>
      </c>
      <c r="O498" s="96" t="s">
        <v>1211</v>
      </c>
      <c r="P498" s="98"/>
      <c r="Q498" s="99" t="s">
        <v>1215</v>
      </c>
      <c r="R498" s="100" t="n">
        <v>0</v>
      </c>
      <c r="S498" s="101" t="n">
        <v>19728</v>
      </c>
    </row>
    <row r="499" customFormat="false" ht="15" hidden="false" customHeight="false" outlineLevel="0" collapsed="false">
      <c r="A499" s="90" t="s">
        <v>1657</v>
      </c>
      <c r="B499" s="102" t="s">
        <v>1658</v>
      </c>
      <c r="C499" s="92"/>
      <c r="D499" s="93"/>
      <c r="E499" s="107" t="s">
        <v>1659</v>
      </c>
      <c r="F499" s="95"/>
      <c r="G499" s="95"/>
      <c r="H499" s="95"/>
      <c r="I499" s="95"/>
      <c r="J499" s="95"/>
      <c r="K499" s="95"/>
      <c r="L499" s="95"/>
      <c r="M499" s="96" t="s">
        <v>1214</v>
      </c>
      <c r="N499" s="97" t="n">
        <v>7</v>
      </c>
      <c r="O499" s="96" t="s">
        <v>1211</v>
      </c>
      <c r="P499" s="98"/>
      <c r="Q499" s="99" t="s">
        <v>1215</v>
      </c>
      <c r="R499" s="100" t="n">
        <v>0</v>
      </c>
      <c r="S499" s="101" t="n">
        <v>19729</v>
      </c>
    </row>
    <row r="500" customFormat="false" ht="15" hidden="false" customHeight="false" outlineLevel="0" collapsed="false">
      <c r="A500" s="90" t="s">
        <v>1660</v>
      </c>
      <c r="B500" s="102" t="s">
        <v>1661</v>
      </c>
      <c r="C500" s="92"/>
      <c r="D500" s="93"/>
      <c r="E500" s="107" t="s">
        <v>115</v>
      </c>
      <c r="F500" s="95"/>
      <c r="G500" s="95"/>
      <c r="H500" s="95"/>
      <c r="I500" s="95"/>
      <c r="J500" s="95"/>
      <c r="K500" s="95"/>
      <c r="L500" s="95"/>
      <c r="M500" s="96" t="s">
        <v>1214</v>
      </c>
      <c r="N500" s="97" t="n">
        <v>7</v>
      </c>
      <c r="O500" s="96" t="s">
        <v>1211</v>
      </c>
      <c r="P500" s="98"/>
      <c r="Q500" s="99" t="s">
        <v>1215</v>
      </c>
      <c r="R500" s="100" t="n">
        <v>0</v>
      </c>
      <c r="S500" s="101" t="n">
        <v>19730</v>
      </c>
    </row>
    <row r="501" customFormat="false" ht="15" hidden="false" customHeight="false" outlineLevel="0" collapsed="false">
      <c r="A501" s="90" t="s">
        <v>1662</v>
      </c>
      <c r="B501" s="102" t="s">
        <v>1663</v>
      </c>
      <c r="C501" s="92"/>
      <c r="D501" s="93"/>
      <c r="E501" s="107" t="s">
        <v>1664</v>
      </c>
      <c r="F501" s="95"/>
      <c r="G501" s="95"/>
      <c r="H501" s="95"/>
      <c r="I501" s="95"/>
      <c r="J501" s="95"/>
      <c r="K501" s="95"/>
      <c r="L501" s="95"/>
      <c r="M501" s="96" t="s">
        <v>1214</v>
      </c>
      <c r="N501" s="97" t="n">
        <v>7</v>
      </c>
      <c r="O501" s="96" t="s">
        <v>1211</v>
      </c>
      <c r="P501" s="98"/>
      <c r="Q501" s="99" t="s">
        <v>1215</v>
      </c>
      <c r="R501" s="100" t="n">
        <v>0</v>
      </c>
      <c r="S501" s="101" t="n">
        <v>19731</v>
      </c>
    </row>
    <row r="502" customFormat="false" ht="15" hidden="false" customHeight="false" outlineLevel="0" collapsed="false">
      <c r="A502" s="90" t="s">
        <v>1665</v>
      </c>
      <c r="B502" s="102" t="s">
        <v>1666</v>
      </c>
      <c r="C502" s="92"/>
      <c r="D502" s="93"/>
      <c r="E502" s="107" t="s">
        <v>46</v>
      </c>
      <c r="F502" s="95"/>
      <c r="G502" s="95"/>
      <c r="H502" s="95"/>
      <c r="I502" s="95"/>
      <c r="J502" s="95"/>
      <c r="K502" s="95"/>
      <c r="L502" s="95"/>
      <c r="M502" s="96" t="s">
        <v>1214</v>
      </c>
      <c r="N502" s="97" t="n">
        <v>7</v>
      </c>
      <c r="O502" s="96" t="s">
        <v>1211</v>
      </c>
      <c r="P502" s="98"/>
      <c r="Q502" s="99" t="s">
        <v>1215</v>
      </c>
      <c r="R502" s="100" t="n">
        <v>0</v>
      </c>
      <c r="S502" s="101" t="n">
        <v>1818</v>
      </c>
    </row>
    <row r="503" customFormat="false" ht="15" hidden="false" customHeight="false" outlineLevel="0" collapsed="false">
      <c r="A503" s="90" t="s">
        <v>1667</v>
      </c>
      <c r="B503" s="102" t="s">
        <v>1668</v>
      </c>
      <c r="C503" s="92"/>
      <c r="D503" s="93"/>
      <c r="E503" s="107" t="s">
        <v>46</v>
      </c>
      <c r="F503" s="95"/>
      <c r="G503" s="95"/>
      <c r="H503" s="95"/>
      <c r="I503" s="95"/>
      <c r="J503" s="95"/>
      <c r="K503" s="95"/>
      <c r="L503" s="95"/>
      <c r="M503" s="96" t="s">
        <v>1214</v>
      </c>
      <c r="N503" s="97" t="n">
        <v>7</v>
      </c>
      <c r="O503" s="96" t="s">
        <v>1211</v>
      </c>
      <c r="P503" s="98"/>
      <c r="Q503" s="99" t="s">
        <v>1215</v>
      </c>
      <c r="R503" s="100" t="n">
        <v>0</v>
      </c>
      <c r="S503" s="101" t="n">
        <v>19732</v>
      </c>
    </row>
    <row r="504" customFormat="false" ht="15" hidden="false" customHeight="false" outlineLevel="0" collapsed="false">
      <c r="A504" s="90" t="s">
        <v>1669</v>
      </c>
      <c r="B504" s="102" t="s">
        <v>1670</v>
      </c>
      <c r="C504" s="92"/>
      <c r="D504" s="93"/>
      <c r="E504" s="107" t="s">
        <v>115</v>
      </c>
      <c r="F504" s="95"/>
      <c r="G504" s="95"/>
      <c r="H504" s="95"/>
      <c r="I504" s="95"/>
      <c r="J504" s="95"/>
      <c r="K504" s="95"/>
      <c r="L504" s="95"/>
      <c r="M504" s="96" t="s">
        <v>1214</v>
      </c>
      <c r="N504" s="97" t="n">
        <v>7</v>
      </c>
      <c r="O504" s="96" t="s">
        <v>1211</v>
      </c>
      <c r="P504" s="98"/>
      <c r="Q504" s="99" t="s">
        <v>1215</v>
      </c>
      <c r="R504" s="100" t="n">
        <v>0</v>
      </c>
      <c r="S504" s="101" t="n">
        <v>1819</v>
      </c>
    </row>
    <row r="505" customFormat="false" ht="15" hidden="false" customHeight="false" outlineLevel="0" collapsed="false">
      <c r="A505" s="109" t="s">
        <v>1671</v>
      </c>
      <c r="B505" s="102" t="s">
        <v>1672</v>
      </c>
      <c r="C505" s="92" t="n">
        <v>8</v>
      </c>
      <c r="D505" s="93" t="n">
        <v>2</v>
      </c>
      <c r="E505" s="94" t="s">
        <v>115</v>
      </c>
      <c r="F505" s="95"/>
      <c r="G505" s="95"/>
      <c r="H505" s="95"/>
      <c r="I505" s="95"/>
      <c r="J505" s="95"/>
      <c r="K505" s="95"/>
      <c r="L505" s="95"/>
      <c r="M505" s="96" t="s">
        <v>1214</v>
      </c>
      <c r="N505" s="97" t="n">
        <v>7</v>
      </c>
      <c r="O505" s="96" t="s">
        <v>1211</v>
      </c>
      <c r="P505" s="98" t="s">
        <v>39</v>
      </c>
      <c r="Q505" s="99" t="s">
        <v>1218</v>
      </c>
      <c r="R505" s="100" t="n">
        <v>0</v>
      </c>
      <c r="S505" s="101" t="n">
        <v>1598</v>
      </c>
    </row>
    <row r="506" customFormat="false" ht="15" hidden="false" customHeight="false" outlineLevel="0" collapsed="false">
      <c r="A506" s="109" t="s">
        <v>1673</v>
      </c>
      <c r="B506" s="102" t="s">
        <v>1674</v>
      </c>
      <c r="C506" s="92" t="n">
        <v>6</v>
      </c>
      <c r="D506" s="93" t="n">
        <v>2</v>
      </c>
      <c r="E506" s="94" t="s">
        <v>1675</v>
      </c>
      <c r="F506" s="95"/>
      <c r="G506" s="95"/>
      <c r="H506" s="95"/>
      <c r="I506" s="95"/>
      <c r="J506" s="95"/>
      <c r="K506" s="95"/>
      <c r="L506" s="95"/>
      <c r="M506" s="96" t="s">
        <v>1214</v>
      </c>
      <c r="N506" s="97" t="n">
        <v>7</v>
      </c>
      <c r="O506" s="96" t="s">
        <v>1211</v>
      </c>
      <c r="P506" s="98" t="s">
        <v>39</v>
      </c>
      <c r="Q506" s="99" t="s">
        <v>1218</v>
      </c>
      <c r="R506" s="100" t="n">
        <v>0</v>
      </c>
      <c r="S506" s="101" t="n">
        <v>1632</v>
      </c>
    </row>
    <row r="507" customFormat="false" ht="15" hidden="false" customHeight="false" outlineLevel="0" collapsed="false">
      <c r="A507" s="90" t="s">
        <v>1676</v>
      </c>
      <c r="B507" s="102" t="s">
        <v>1677</v>
      </c>
      <c r="C507" s="92"/>
      <c r="D507" s="93"/>
      <c r="E507" s="107" t="s">
        <v>46</v>
      </c>
      <c r="F507" s="95"/>
      <c r="G507" s="95"/>
      <c r="H507" s="95"/>
      <c r="I507" s="95"/>
      <c r="J507" s="95"/>
      <c r="K507" s="95"/>
      <c r="L507" s="95"/>
      <c r="M507" s="96" t="s">
        <v>1214</v>
      </c>
      <c r="N507" s="97" t="n">
        <v>7</v>
      </c>
      <c r="O507" s="96" t="s">
        <v>1211</v>
      </c>
      <c r="P507" s="98"/>
      <c r="Q507" s="99" t="s">
        <v>1218</v>
      </c>
      <c r="R507" s="100" t="n">
        <v>0</v>
      </c>
      <c r="S507" s="101" t="n">
        <v>19740</v>
      </c>
    </row>
    <row r="508" customFormat="false" ht="15" hidden="false" customHeight="false" outlineLevel="0" collapsed="false">
      <c r="A508" s="90" t="s">
        <v>1678</v>
      </c>
      <c r="B508" s="102" t="s">
        <v>1679</v>
      </c>
      <c r="C508" s="92"/>
      <c r="D508" s="93"/>
      <c r="E508" s="107" t="s">
        <v>46</v>
      </c>
      <c r="F508" s="95"/>
      <c r="G508" s="95"/>
      <c r="H508" s="95"/>
      <c r="I508" s="95"/>
      <c r="J508" s="95"/>
      <c r="K508" s="95"/>
      <c r="L508" s="95"/>
      <c r="M508" s="96" t="s">
        <v>1214</v>
      </c>
      <c r="N508" s="97" t="n">
        <v>7</v>
      </c>
      <c r="O508" s="96" t="s">
        <v>1211</v>
      </c>
      <c r="P508" s="98"/>
      <c r="Q508" s="99" t="s">
        <v>1218</v>
      </c>
      <c r="R508" s="100" t="n">
        <v>0</v>
      </c>
      <c r="S508" s="101" t="n">
        <v>19741</v>
      </c>
    </row>
    <row r="509" customFormat="false" ht="15" hidden="false" customHeight="false" outlineLevel="0" collapsed="false">
      <c r="A509" s="90" t="s">
        <v>1680</v>
      </c>
      <c r="B509" s="102" t="s">
        <v>1681</v>
      </c>
      <c r="C509" s="92"/>
      <c r="D509" s="93"/>
      <c r="E509" s="107" t="s">
        <v>46</v>
      </c>
      <c r="F509" s="95"/>
      <c r="G509" s="95"/>
      <c r="H509" s="95"/>
      <c r="I509" s="95"/>
      <c r="J509" s="95"/>
      <c r="K509" s="95"/>
      <c r="L509" s="95"/>
      <c r="M509" s="96" t="s">
        <v>1214</v>
      </c>
      <c r="N509" s="97" t="n">
        <v>7</v>
      </c>
      <c r="O509" s="96" t="s">
        <v>1211</v>
      </c>
      <c r="P509" s="98"/>
      <c r="Q509" s="99" t="s">
        <v>1218</v>
      </c>
      <c r="R509" s="100" t="n">
        <v>0</v>
      </c>
      <c r="S509" s="101" t="n">
        <v>19742</v>
      </c>
    </row>
    <row r="510" customFormat="false" ht="15" hidden="false" customHeight="false" outlineLevel="0" collapsed="false">
      <c r="A510" s="109" t="s">
        <v>1682</v>
      </c>
      <c r="B510" s="102" t="s">
        <v>1683</v>
      </c>
      <c r="C510" s="92" t="n">
        <v>5</v>
      </c>
      <c r="D510" s="93" t="n">
        <v>1</v>
      </c>
      <c r="E510" s="94" t="s">
        <v>115</v>
      </c>
      <c r="F510" s="95"/>
      <c r="G510" s="95"/>
      <c r="H510" s="95"/>
      <c r="I510" s="95"/>
      <c r="J510" s="95"/>
      <c r="K510" s="95"/>
      <c r="L510" s="95"/>
      <c r="M510" s="96" t="s">
        <v>1214</v>
      </c>
      <c r="N510" s="97" t="n">
        <v>7</v>
      </c>
      <c r="O510" s="96" t="s">
        <v>1211</v>
      </c>
      <c r="P510" s="98" t="s">
        <v>39</v>
      </c>
      <c r="Q510" s="99" t="s">
        <v>1218</v>
      </c>
      <c r="R510" s="100" t="n">
        <v>0</v>
      </c>
      <c r="S510" s="101" t="n">
        <v>1681</v>
      </c>
    </row>
    <row r="511" customFormat="false" ht="15" hidden="false" customHeight="false" outlineLevel="0" collapsed="false">
      <c r="A511" s="90" t="s">
        <v>1684</v>
      </c>
      <c r="B511" s="102" t="s">
        <v>1685</v>
      </c>
      <c r="C511" s="92" t="n">
        <v>5</v>
      </c>
      <c r="D511" s="93" t="n">
        <v>1</v>
      </c>
      <c r="E511" s="107" t="s">
        <v>1686</v>
      </c>
      <c r="F511" s="95"/>
      <c r="G511" s="95"/>
      <c r="H511" s="95"/>
      <c r="I511" s="95"/>
      <c r="J511" s="95"/>
      <c r="K511" s="95"/>
      <c r="L511" s="95"/>
      <c r="M511" s="96" t="s">
        <v>1214</v>
      </c>
      <c r="N511" s="97" t="n">
        <v>7</v>
      </c>
      <c r="O511" s="96" t="s">
        <v>1211</v>
      </c>
      <c r="P511" s="98"/>
      <c r="Q511" s="99" t="s">
        <v>1218</v>
      </c>
      <c r="R511" s="100" t="n">
        <v>0</v>
      </c>
      <c r="S511" s="101" t="n">
        <v>19743</v>
      </c>
    </row>
    <row r="512" customFormat="false" ht="15" hidden="false" customHeight="false" outlineLevel="0" collapsed="false">
      <c r="A512" s="90" t="s">
        <v>1687</v>
      </c>
      <c r="B512" s="102" t="s">
        <v>1688</v>
      </c>
      <c r="C512" s="92"/>
      <c r="D512" s="93"/>
      <c r="E512" s="107" t="s">
        <v>1689</v>
      </c>
      <c r="F512" s="95"/>
      <c r="G512" s="95"/>
      <c r="H512" s="95"/>
      <c r="I512" s="95"/>
      <c r="J512" s="95"/>
      <c r="K512" s="95"/>
      <c r="L512" s="95"/>
      <c r="M512" s="96" t="s">
        <v>1214</v>
      </c>
      <c r="N512" s="97" t="n">
        <v>7</v>
      </c>
      <c r="O512" s="96" t="s">
        <v>1211</v>
      </c>
      <c r="P512" s="98"/>
      <c r="Q512" s="99" t="s">
        <v>1218</v>
      </c>
      <c r="R512" s="100" t="n">
        <v>0</v>
      </c>
      <c r="S512" s="101" t="n">
        <v>19744</v>
      </c>
    </row>
    <row r="513" customFormat="false" ht="15" hidden="false" customHeight="false" outlineLevel="0" collapsed="false">
      <c r="A513" s="90" t="s">
        <v>1690</v>
      </c>
      <c r="B513" s="102" t="s">
        <v>1691</v>
      </c>
      <c r="C513" s="92"/>
      <c r="D513" s="93"/>
      <c r="E513" s="107" t="s">
        <v>46</v>
      </c>
      <c r="F513" s="95"/>
      <c r="G513" s="95"/>
      <c r="H513" s="95"/>
      <c r="I513" s="95"/>
      <c r="J513" s="95"/>
      <c r="K513" s="95"/>
      <c r="L513" s="95"/>
      <c r="M513" s="96" t="s">
        <v>1214</v>
      </c>
      <c r="N513" s="97" t="n">
        <v>7</v>
      </c>
      <c r="O513" s="96" t="s">
        <v>1211</v>
      </c>
      <c r="P513" s="98"/>
      <c r="Q513" s="99" t="s">
        <v>1218</v>
      </c>
      <c r="R513" s="100" t="n">
        <v>0</v>
      </c>
      <c r="S513" s="101" t="n">
        <v>19745</v>
      </c>
    </row>
    <row r="514" customFormat="false" ht="15" hidden="false" customHeight="false" outlineLevel="0" collapsed="false">
      <c r="A514" s="90" t="s">
        <v>1692</v>
      </c>
      <c r="B514" s="102" t="s">
        <v>1693</v>
      </c>
      <c r="C514" s="92"/>
      <c r="D514" s="93"/>
      <c r="E514" s="107" t="s">
        <v>46</v>
      </c>
      <c r="F514" s="95"/>
      <c r="G514" s="95"/>
      <c r="H514" s="95"/>
      <c r="I514" s="95"/>
      <c r="J514" s="95"/>
      <c r="K514" s="95"/>
      <c r="L514" s="95"/>
      <c r="M514" s="96" t="s">
        <v>1214</v>
      </c>
      <c r="N514" s="97" t="n">
        <v>7</v>
      </c>
      <c r="O514" s="96" t="s">
        <v>1211</v>
      </c>
      <c r="P514" s="98"/>
      <c r="Q514" s="99" t="s">
        <v>1218</v>
      </c>
      <c r="R514" s="100" t="n">
        <v>0</v>
      </c>
      <c r="S514" s="101" t="n">
        <v>1680</v>
      </c>
    </row>
    <row r="515" customFormat="false" ht="15" hidden="false" customHeight="false" outlineLevel="0" collapsed="false">
      <c r="A515" s="90" t="s">
        <v>1694</v>
      </c>
      <c r="B515" s="102" t="s">
        <v>1695</v>
      </c>
      <c r="C515" s="92"/>
      <c r="D515" s="93"/>
      <c r="E515" s="107" t="s">
        <v>46</v>
      </c>
      <c r="F515" s="95"/>
      <c r="G515" s="95"/>
      <c r="H515" s="95"/>
      <c r="I515" s="95"/>
      <c r="J515" s="95"/>
      <c r="K515" s="95"/>
      <c r="L515" s="95"/>
      <c r="M515" s="96" t="s">
        <v>1214</v>
      </c>
      <c r="N515" s="97" t="n">
        <v>7</v>
      </c>
      <c r="O515" s="96" t="s">
        <v>1211</v>
      </c>
      <c r="P515" s="98"/>
      <c r="Q515" s="99" t="s">
        <v>1218</v>
      </c>
      <c r="R515" s="100" t="n">
        <v>0</v>
      </c>
      <c r="S515" s="101" t="n">
        <v>19746</v>
      </c>
    </row>
    <row r="516" customFormat="false" ht="15" hidden="false" customHeight="false" outlineLevel="0" collapsed="false">
      <c r="A516" s="90" t="s">
        <v>1696</v>
      </c>
      <c r="B516" s="102" t="s">
        <v>1697</v>
      </c>
      <c r="C516" s="92"/>
      <c r="D516" s="93"/>
      <c r="E516" s="107" t="s">
        <v>46</v>
      </c>
      <c r="F516" s="95"/>
      <c r="G516" s="95"/>
      <c r="H516" s="95"/>
      <c r="I516" s="95"/>
      <c r="J516" s="95"/>
      <c r="K516" s="95"/>
      <c r="L516" s="95"/>
      <c r="M516" s="96" t="s">
        <v>1214</v>
      </c>
      <c r="N516" s="97" t="n">
        <v>7</v>
      </c>
      <c r="O516" s="96" t="s">
        <v>1211</v>
      </c>
      <c r="P516" s="98"/>
      <c r="Q516" s="99" t="s">
        <v>1218</v>
      </c>
      <c r="R516" s="100" t="n">
        <v>0</v>
      </c>
      <c r="S516" s="101" t="n">
        <v>19747</v>
      </c>
    </row>
    <row r="517" customFormat="false" ht="15" hidden="false" customHeight="false" outlineLevel="0" collapsed="false">
      <c r="A517" s="103"/>
      <c r="B517" s="103" t="s">
        <v>1698</v>
      </c>
      <c r="C517" s="105"/>
      <c r="D517" s="106"/>
      <c r="E517" s="107"/>
      <c r="F517" s="95"/>
      <c r="G517" s="95"/>
      <c r="H517" s="95"/>
      <c r="I517" s="95"/>
      <c r="J517" s="95"/>
      <c r="K517" s="95"/>
      <c r="L517" s="95"/>
      <c r="M517" s="96" t="s">
        <v>1209</v>
      </c>
      <c r="N517" s="97" t="n">
        <v>8</v>
      </c>
      <c r="O517" s="96" t="s">
        <v>1699</v>
      </c>
      <c r="P517" s="98" t="s">
        <v>39</v>
      </c>
      <c r="Q517" s="99"/>
      <c r="R517" s="100" t="n">
        <v>1</v>
      </c>
      <c r="S517" s="101"/>
    </row>
    <row r="518" customFormat="false" ht="15" hidden="false" customHeight="false" outlineLevel="0" collapsed="false">
      <c r="A518" s="109" t="s">
        <v>1700</v>
      </c>
      <c r="B518" s="102" t="s">
        <v>1701</v>
      </c>
      <c r="C518" s="92" t="n">
        <v>7</v>
      </c>
      <c r="D518" s="93" t="n">
        <v>3</v>
      </c>
      <c r="E518" s="126" t="s">
        <v>115</v>
      </c>
      <c r="F518" s="95" t="s">
        <v>1702</v>
      </c>
      <c r="G518" s="95"/>
      <c r="H518" s="95"/>
      <c r="I518" s="95"/>
      <c r="J518" s="95"/>
      <c r="K518" s="95"/>
      <c r="L518" s="95"/>
      <c r="M518" s="96" t="s">
        <v>1703</v>
      </c>
      <c r="N518" s="97" t="n">
        <v>8</v>
      </c>
      <c r="O518" s="96" t="s">
        <v>1699</v>
      </c>
      <c r="P518" s="98" t="s">
        <v>39</v>
      </c>
      <c r="Q518" s="99" t="s">
        <v>1218</v>
      </c>
      <c r="R518" s="100" t="n">
        <v>0</v>
      </c>
      <c r="S518" s="101" t="n">
        <v>1459</v>
      </c>
    </row>
    <row r="519" customFormat="false" ht="15" hidden="false" customHeight="false" outlineLevel="0" collapsed="false">
      <c r="A519" s="90" t="s">
        <v>1704</v>
      </c>
      <c r="B519" s="102" t="s">
        <v>1705</v>
      </c>
      <c r="C519" s="92"/>
      <c r="D519" s="93"/>
      <c r="E519" s="107" t="s">
        <v>46</v>
      </c>
      <c r="F519" s="95"/>
      <c r="G519" s="95"/>
      <c r="H519" s="95"/>
      <c r="I519" s="95"/>
      <c r="J519" s="95"/>
      <c r="K519" s="95"/>
      <c r="L519" s="95"/>
      <c r="M519" s="96" t="s">
        <v>1703</v>
      </c>
      <c r="N519" s="97" t="n">
        <v>8</v>
      </c>
      <c r="O519" s="96" t="s">
        <v>1699</v>
      </c>
      <c r="P519" s="98"/>
      <c r="Q519" s="99" t="s">
        <v>1218</v>
      </c>
      <c r="R519" s="100" t="n">
        <v>0</v>
      </c>
      <c r="S519" s="101" t="n">
        <v>19748</v>
      </c>
    </row>
    <row r="520" customFormat="false" ht="15" hidden="false" customHeight="false" outlineLevel="0" collapsed="false">
      <c r="A520" s="90" t="s">
        <v>1706</v>
      </c>
      <c r="B520" s="102" t="s">
        <v>1707</v>
      </c>
      <c r="C520" s="92"/>
      <c r="D520" s="93"/>
      <c r="E520" s="107"/>
      <c r="F520" s="95"/>
      <c r="G520" s="95"/>
      <c r="H520" s="95"/>
      <c r="I520" s="95"/>
      <c r="J520" s="95"/>
      <c r="K520" s="95"/>
      <c r="L520" s="95"/>
      <c r="M520" s="96" t="s">
        <v>1703</v>
      </c>
      <c r="N520" s="97" t="n">
        <v>8</v>
      </c>
      <c r="O520" s="96" t="s">
        <v>1699</v>
      </c>
      <c r="P520" s="98"/>
      <c r="Q520" s="99"/>
      <c r="R520" s="100" t="n">
        <v>0</v>
      </c>
      <c r="S520" s="101" t="n">
        <v>1458</v>
      </c>
    </row>
    <row r="521" customFormat="false" ht="15" hidden="false" customHeight="false" outlineLevel="0" collapsed="false">
      <c r="A521" s="109" t="s">
        <v>1708</v>
      </c>
      <c r="B521" s="102" t="s">
        <v>1709</v>
      </c>
      <c r="C521" s="92" t="n">
        <v>10</v>
      </c>
      <c r="D521" s="93" t="n">
        <v>1</v>
      </c>
      <c r="E521" s="94" t="s">
        <v>1710</v>
      </c>
      <c r="F521" s="95"/>
      <c r="G521" s="95"/>
      <c r="H521" s="95"/>
      <c r="I521" s="95"/>
      <c r="J521" s="95"/>
      <c r="K521" s="95"/>
      <c r="L521" s="95"/>
      <c r="M521" s="96" t="s">
        <v>1703</v>
      </c>
      <c r="N521" s="97" t="n">
        <v>8</v>
      </c>
      <c r="O521" s="96" t="s">
        <v>1699</v>
      </c>
      <c r="P521" s="98" t="s">
        <v>39</v>
      </c>
      <c r="Q521" s="99" t="s">
        <v>1218</v>
      </c>
      <c r="R521" s="100" t="n">
        <v>0</v>
      </c>
      <c r="S521" s="101" t="n">
        <v>1543</v>
      </c>
    </row>
    <row r="522" customFormat="false" ht="15" hidden="false" customHeight="false" outlineLevel="0" collapsed="false">
      <c r="A522" s="90" t="s">
        <v>1711</v>
      </c>
      <c r="B522" s="102" t="s">
        <v>1712</v>
      </c>
      <c r="C522" s="92"/>
      <c r="D522" s="93"/>
      <c r="E522" s="107" t="s">
        <v>1713</v>
      </c>
      <c r="F522" s="95"/>
      <c r="G522" s="95"/>
      <c r="H522" s="95"/>
      <c r="I522" s="95"/>
      <c r="J522" s="95"/>
      <c r="K522" s="95"/>
      <c r="L522" s="95"/>
      <c r="M522" s="96" t="s">
        <v>1703</v>
      </c>
      <c r="N522" s="97" t="n">
        <v>8</v>
      </c>
      <c r="O522" s="96" t="s">
        <v>1699</v>
      </c>
      <c r="P522" s="98"/>
      <c r="Q522" s="99" t="s">
        <v>1218</v>
      </c>
      <c r="R522" s="100" t="n">
        <v>0</v>
      </c>
      <c r="S522" s="101" t="n">
        <v>1445</v>
      </c>
    </row>
    <row r="523" customFormat="false" ht="15" hidden="false" customHeight="false" outlineLevel="0" collapsed="false">
      <c r="A523" s="109" t="s">
        <v>1714</v>
      </c>
      <c r="B523" s="102" t="s">
        <v>1715</v>
      </c>
      <c r="C523" s="92" t="n">
        <v>9</v>
      </c>
      <c r="D523" s="93" t="n">
        <v>2</v>
      </c>
      <c r="E523" s="94" t="s">
        <v>1716</v>
      </c>
      <c r="F523" s="95" t="s">
        <v>1717</v>
      </c>
      <c r="G523" s="95" t="s">
        <v>1718</v>
      </c>
      <c r="H523" s="95"/>
      <c r="I523" s="95"/>
      <c r="J523" s="95"/>
      <c r="K523" s="95"/>
      <c r="L523" s="95"/>
      <c r="M523" s="96" t="s">
        <v>1703</v>
      </c>
      <c r="N523" s="97" t="n">
        <v>8</v>
      </c>
      <c r="O523" s="96" t="s">
        <v>1719</v>
      </c>
      <c r="P523" s="98" t="s">
        <v>39</v>
      </c>
      <c r="Q523" s="99" t="s">
        <v>1218</v>
      </c>
      <c r="R523" s="100" t="n">
        <v>0</v>
      </c>
      <c r="S523" s="101" t="n">
        <v>1446</v>
      </c>
    </row>
    <row r="524" customFormat="false" ht="15" hidden="false" customHeight="false" outlineLevel="0" collapsed="false">
      <c r="A524" s="109" t="s">
        <v>1720</v>
      </c>
      <c r="B524" s="102" t="s">
        <v>1721</v>
      </c>
      <c r="C524" s="92" t="n">
        <v>8</v>
      </c>
      <c r="D524" s="93" t="n">
        <v>2</v>
      </c>
      <c r="E524" s="94" t="s">
        <v>115</v>
      </c>
      <c r="F524" s="95" t="s">
        <v>1722</v>
      </c>
      <c r="G524" s="95" t="s">
        <v>1723</v>
      </c>
      <c r="H524" s="95" t="s">
        <v>1724</v>
      </c>
      <c r="I524" s="152" t="s">
        <v>1725</v>
      </c>
      <c r="J524" s="95"/>
      <c r="K524" s="95"/>
      <c r="L524" s="95"/>
      <c r="M524" s="96" t="s">
        <v>1703</v>
      </c>
      <c r="N524" s="97" t="n">
        <v>8</v>
      </c>
      <c r="O524" s="96" t="s">
        <v>1699</v>
      </c>
      <c r="P524" s="98" t="s">
        <v>39</v>
      </c>
      <c r="Q524" s="99" t="s">
        <v>1218</v>
      </c>
      <c r="R524" s="100" t="n">
        <v>0</v>
      </c>
      <c r="S524" s="101" t="n">
        <v>1447</v>
      </c>
    </row>
    <row r="525" customFormat="false" ht="15" hidden="false" customHeight="false" outlineLevel="0" collapsed="false">
      <c r="A525" s="90" t="s">
        <v>1726</v>
      </c>
      <c r="B525" s="102" t="s">
        <v>1727</v>
      </c>
      <c r="C525" s="92"/>
      <c r="D525" s="93"/>
      <c r="E525" s="107" t="s">
        <v>46</v>
      </c>
      <c r="F525" s="95"/>
      <c r="G525" s="95"/>
      <c r="H525" s="95"/>
      <c r="I525" s="95"/>
      <c r="J525" s="95"/>
      <c r="K525" s="95"/>
      <c r="L525" s="95"/>
      <c r="M525" s="96" t="s">
        <v>1703</v>
      </c>
      <c r="N525" s="97" t="n">
        <v>8</v>
      </c>
      <c r="O525" s="96" t="s">
        <v>1699</v>
      </c>
      <c r="P525" s="98"/>
      <c r="Q525" s="99" t="s">
        <v>1218</v>
      </c>
      <c r="R525" s="100" t="n">
        <v>0</v>
      </c>
      <c r="S525" s="101" t="n">
        <v>1444</v>
      </c>
    </row>
    <row r="526" customFormat="false" ht="15" hidden="false" customHeight="false" outlineLevel="0" collapsed="false">
      <c r="A526" s="90" t="s">
        <v>1728</v>
      </c>
      <c r="B526" s="102" t="s">
        <v>1729</v>
      </c>
      <c r="C526" s="92"/>
      <c r="D526" s="93"/>
      <c r="E526" s="107" t="s">
        <v>1730</v>
      </c>
      <c r="F526" s="153"/>
      <c r="G526" s="95"/>
      <c r="H526" s="95"/>
      <c r="I526" s="95"/>
      <c r="J526" s="95"/>
      <c r="K526" s="95"/>
      <c r="L526" s="95"/>
      <c r="M526" s="96" t="s">
        <v>1703</v>
      </c>
      <c r="N526" s="97" t="n">
        <v>8</v>
      </c>
      <c r="O526" s="96" t="s">
        <v>1719</v>
      </c>
      <c r="P526" s="98"/>
      <c r="Q526" s="99" t="s">
        <v>1215</v>
      </c>
      <c r="R526" s="100" t="n">
        <v>0</v>
      </c>
      <c r="S526" s="101" t="n">
        <v>1975</v>
      </c>
    </row>
    <row r="527" customFormat="false" ht="15" hidden="false" customHeight="false" outlineLevel="0" collapsed="false">
      <c r="A527" s="90" t="s">
        <v>1731</v>
      </c>
      <c r="B527" s="102" t="s">
        <v>1732</v>
      </c>
      <c r="C527" s="92"/>
      <c r="D527" s="93"/>
      <c r="E527" s="107" t="s">
        <v>46</v>
      </c>
      <c r="F527" s="95"/>
      <c r="G527" s="95"/>
      <c r="H527" s="95"/>
      <c r="I527" s="95"/>
      <c r="J527" s="95"/>
      <c r="K527" s="95"/>
      <c r="L527" s="95"/>
      <c r="M527" s="96" t="s">
        <v>1703</v>
      </c>
      <c r="N527" s="97" t="n">
        <v>8</v>
      </c>
      <c r="O527" s="96" t="s">
        <v>1719</v>
      </c>
      <c r="P527" s="98"/>
      <c r="Q527" s="99" t="s">
        <v>1215</v>
      </c>
      <c r="R527" s="100" t="n">
        <v>0</v>
      </c>
      <c r="S527" s="101" t="n">
        <v>1972</v>
      </c>
    </row>
    <row r="528" customFormat="false" ht="15" hidden="false" customHeight="false" outlineLevel="0" collapsed="false">
      <c r="A528" s="90" t="s">
        <v>1733</v>
      </c>
      <c r="B528" s="102" t="s">
        <v>1734</v>
      </c>
      <c r="C528" s="92"/>
      <c r="D528" s="93"/>
      <c r="E528" s="107" t="s">
        <v>46</v>
      </c>
      <c r="F528" s="95"/>
      <c r="G528" s="95"/>
      <c r="H528" s="95"/>
      <c r="I528" s="95"/>
      <c r="J528" s="95"/>
      <c r="K528" s="95"/>
      <c r="L528" s="95"/>
      <c r="M528" s="96" t="s">
        <v>1703</v>
      </c>
      <c r="N528" s="97" t="n">
        <v>8</v>
      </c>
      <c r="O528" s="96" t="s">
        <v>1719</v>
      </c>
      <c r="P528" s="98"/>
      <c r="Q528" s="99" t="s">
        <v>1215</v>
      </c>
      <c r="R528" s="100" t="n">
        <v>0</v>
      </c>
      <c r="S528" s="101" t="n">
        <v>19518</v>
      </c>
    </row>
    <row r="529" customFormat="false" ht="15" hidden="false" customHeight="false" outlineLevel="0" collapsed="false">
      <c r="A529" s="90" t="s">
        <v>1735</v>
      </c>
      <c r="B529" s="102" t="s">
        <v>1736</v>
      </c>
      <c r="C529" s="92"/>
      <c r="D529" s="93"/>
      <c r="E529" s="107" t="s">
        <v>46</v>
      </c>
      <c r="F529" s="95"/>
      <c r="G529" s="95"/>
      <c r="H529" s="95"/>
      <c r="I529" s="95"/>
      <c r="J529" s="95"/>
      <c r="K529" s="95"/>
      <c r="L529" s="95"/>
      <c r="M529" s="96" t="s">
        <v>1703</v>
      </c>
      <c r="N529" s="97" t="n">
        <v>8</v>
      </c>
      <c r="O529" s="96" t="s">
        <v>1719</v>
      </c>
      <c r="P529" s="98"/>
      <c r="Q529" s="99" t="s">
        <v>1215</v>
      </c>
      <c r="R529" s="100" t="n">
        <v>0</v>
      </c>
      <c r="S529" s="101" t="n">
        <v>19522</v>
      </c>
    </row>
    <row r="530" customFormat="false" ht="15" hidden="false" customHeight="false" outlineLevel="0" collapsed="false">
      <c r="A530" s="90" t="s">
        <v>1737</v>
      </c>
      <c r="B530" s="102" t="s">
        <v>1738</v>
      </c>
      <c r="C530" s="92"/>
      <c r="D530" s="93"/>
      <c r="E530" s="107" t="s">
        <v>1739</v>
      </c>
      <c r="F530" s="95"/>
      <c r="G530" s="95"/>
      <c r="H530" s="95"/>
      <c r="I530" s="95"/>
      <c r="J530" s="95"/>
      <c r="K530" s="95"/>
      <c r="L530" s="95"/>
      <c r="M530" s="96" t="s">
        <v>1703</v>
      </c>
      <c r="N530" s="97" t="n">
        <v>8</v>
      </c>
      <c r="O530" s="96" t="s">
        <v>1719</v>
      </c>
      <c r="P530" s="98"/>
      <c r="Q530" s="99" t="s">
        <v>1218</v>
      </c>
      <c r="R530" s="100" t="n">
        <v>0</v>
      </c>
      <c r="S530" s="101" t="n">
        <v>1449</v>
      </c>
    </row>
    <row r="531" customFormat="false" ht="15" hidden="false" customHeight="false" outlineLevel="0" collapsed="false">
      <c r="A531" s="90" t="s">
        <v>1740</v>
      </c>
      <c r="B531" s="102" t="s">
        <v>1741</v>
      </c>
      <c r="C531" s="92"/>
      <c r="D531" s="93"/>
      <c r="E531" s="107" t="s">
        <v>46</v>
      </c>
      <c r="F531" s="95"/>
      <c r="G531" s="95"/>
      <c r="H531" s="95"/>
      <c r="I531" s="95"/>
      <c r="J531" s="95"/>
      <c r="K531" s="95"/>
      <c r="L531" s="95"/>
      <c r="M531" s="96" t="s">
        <v>1703</v>
      </c>
      <c r="N531" s="97" t="n">
        <v>8</v>
      </c>
      <c r="O531" s="96" t="s">
        <v>1719</v>
      </c>
      <c r="P531" s="98"/>
      <c r="Q531" s="99" t="s">
        <v>1218</v>
      </c>
      <c r="R531" s="100" t="n">
        <v>0</v>
      </c>
      <c r="S531" s="101" t="n">
        <v>29995</v>
      </c>
    </row>
    <row r="532" customFormat="false" ht="15" hidden="false" customHeight="false" outlineLevel="0" collapsed="false">
      <c r="A532" s="90" t="s">
        <v>1742</v>
      </c>
      <c r="B532" s="102" t="s">
        <v>1743</v>
      </c>
      <c r="C532" s="92"/>
      <c r="D532" s="93"/>
      <c r="E532" s="107" t="s">
        <v>46</v>
      </c>
      <c r="F532" s="95"/>
      <c r="G532" s="95"/>
      <c r="H532" s="95"/>
      <c r="I532" s="95"/>
      <c r="J532" s="95"/>
      <c r="K532" s="95"/>
      <c r="L532" s="95"/>
      <c r="M532" s="96" t="s">
        <v>1703</v>
      </c>
      <c r="N532" s="97" t="n">
        <v>8</v>
      </c>
      <c r="O532" s="96" t="s">
        <v>1719</v>
      </c>
      <c r="P532" s="98"/>
      <c r="Q532" s="99" t="s">
        <v>1218</v>
      </c>
      <c r="R532" s="100" t="n">
        <v>0</v>
      </c>
      <c r="S532" s="101" t="n">
        <v>19524</v>
      </c>
    </row>
    <row r="533" customFormat="false" ht="15" hidden="false" customHeight="false" outlineLevel="0" collapsed="false">
      <c r="A533" s="90" t="s">
        <v>1744</v>
      </c>
      <c r="B533" s="102" t="s">
        <v>1745</v>
      </c>
      <c r="C533" s="92"/>
      <c r="D533" s="93"/>
      <c r="E533" s="107" t="s">
        <v>46</v>
      </c>
      <c r="F533" s="95"/>
      <c r="G533" s="95"/>
      <c r="H533" s="95"/>
      <c r="I533" s="95"/>
      <c r="J533" s="95"/>
      <c r="K533" s="95"/>
      <c r="L533" s="95"/>
      <c r="M533" s="96" t="s">
        <v>1703</v>
      </c>
      <c r="N533" s="97" t="n">
        <v>8</v>
      </c>
      <c r="O533" s="96" t="s">
        <v>1719</v>
      </c>
      <c r="P533" s="98"/>
      <c r="Q533" s="99" t="s">
        <v>1215</v>
      </c>
      <c r="R533" s="100" t="n">
        <v>0</v>
      </c>
      <c r="S533" s="101" t="n">
        <v>19530</v>
      </c>
    </row>
    <row r="534" customFormat="false" ht="15" hidden="false" customHeight="false" outlineLevel="0" collapsed="false">
      <c r="A534" s="109" t="s">
        <v>1746</v>
      </c>
      <c r="B534" s="102" t="s">
        <v>1747</v>
      </c>
      <c r="C534" s="92" t="n">
        <v>14</v>
      </c>
      <c r="D534" s="93" t="n">
        <v>2</v>
      </c>
      <c r="E534" s="94" t="s">
        <v>1748</v>
      </c>
      <c r="F534" s="95" t="s">
        <v>1749</v>
      </c>
      <c r="G534" s="95" t="s">
        <v>1750</v>
      </c>
      <c r="H534" s="95"/>
      <c r="I534" s="95"/>
      <c r="J534" s="95"/>
      <c r="K534" s="95"/>
      <c r="L534" s="95"/>
      <c r="M534" s="96" t="s">
        <v>1703</v>
      </c>
      <c r="N534" s="97" t="n">
        <v>8</v>
      </c>
      <c r="O534" s="96" t="s">
        <v>1719</v>
      </c>
      <c r="P534" s="98" t="s">
        <v>39</v>
      </c>
      <c r="Q534" s="99" t="s">
        <v>1215</v>
      </c>
      <c r="R534" s="100" t="n">
        <v>0</v>
      </c>
      <c r="S534" s="101" t="n">
        <v>1977</v>
      </c>
    </row>
    <row r="535" customFormat="false" ht="15" hidden="false" customHeight="false" outlineLevel="0" collapsed="false">
      <c r="A535" s="90" t="s">
        <v>1751</v>
      </c>
      <c r="B535" s="102" t="s">
        <v>1752</v>
      </c>
      <c r="C535" s="92"/>
      <c r="D535" s="93"/>
      <c r="E535" s="107" t="s">
        <v>46</v>
      </c>
      <c r="F535" s="95"/>
      <c r="G535" s="95"/>
      <c r="H535" s="95"/>
      <c r="I535" s="95"/>
      <c r="J535" s="95"/>
      <c r="K535" s="95"/>
      <c r="L535" s="95"/>
      <c r="M535" s="96" t="s">
        <v>1703</v>
      </c>
      <c r="N535" s="97" t="n">
        <v>8</v>
      </c>
      <c r="O535" s="96" t="s">
        <v>1719</v>
      </c>
      <c r="P535" s="98"/>
      <c r="Q535" s="99" t="s">
        <v>1215</v>
      </c>
      <c r="R535" s="100" t="n">
        <v>0</v>
      </c>
      <c r="S535" s="101" t="n">
        <v>1976</v>
      </c>
    </row>
    <row r="536" customFormat="false" ht="15" hidden="false" customHeight="false" outlineLevel="0" collapsed="false">
      <c r="A536" s="90" t="s">
        <v>1753</v>
      </c>
      <c r="B536" s="102" t="s">
        <v>1754</v>
      </c>
      <c r="C536" s="92"/>
      <c r="D536" s="93"/>
      <c r="E536" s="107" t="s">
        <v>1755</v>
      </c>
      <c r="F536" s="95"/>
      <c r="G536" s="95"/>
      <c r="H536" s="95"/>
      <c r="I536" s="95"/>
      <c r="J536" s="95"/>
      <c r="K536" s="95"/>
      <c r="L536" s="95"/>
      <c r="M536" s="96" t="s">
        <v>1703</v>
      </c>
      <c r="N536" s="97" t="n">
        <v>8</v>
      </c>
      <c r="O536" s="96" t="s">
        <v>1699</v>
      </c>
      <c r="P536" s="98"/>
      <c r="Q536" s="99" t="s">
        <v>1218</v>
      </c>
      <c r="R536" s="100" t="n">
        <v>0</v>
      </c>
      <c r="S536" s="101" t="n">
        <v>19533</v>
      </c>
    </row>
    <row r="537" customFormat="false" ht="15" hidden="false" customHeight="false" outlineLevel="0" collapsed="false">
      <c r="A537" s="90" t="s">
        <v>1756</v>
      </c>
      <c r="B537" s="102" t="s">
        <v>1757</v>
      </c>
      <c r="C537" s="92"/>
      <c r="D537" s="93"/>
      <c r="E537" s="107" t="s">
        <v>46</v>
      </c>
      <c r="F537" s="95"/>
      <c r="G537" s="95"/>
      <c r="H537" s="95"/>
      <c r="I537" s="95"/>
      <c r="J537" s="95"/>
      <c r="K537" s="95"/>
      <c r="L537" s="95"/>
      <c r="M537" s="96" t="s">
        <v>1703</v>
      </c>
      <c r="N537" s="97" t="n">
        <v>8</v>
      </c>
      <c r="O537" s="96" t="s">
        <v>1699</v>
      </c>
      <c r="P537" s="98"/>
      <c r="Q537" s="99" t="s">
        <v>1218</v>
      </c>
      <c r="R537" s="100" t="n">
        <v>0</v>
      </c>
      <c r="S537" s="101" t="n">
        <v>19534</v>
      </c>
    </row>
    <row r="538" customFormat="false" ht="15" hidden="false" customHeight="false" outlineLevel="0" collapsed="false">
      <c r="A538" s="109" t="s">
        <v>1758</v>
      </c>
      <c r="B538" s="102" t="s">
        <v>1759</v>
      </c>
      <c r="C538" s="92" t="n">
        <v>9</v>
      </c>
      <c r="D538" s="93" t="n">
        <v>2</v>
      </c>
      <c r="E538" s="94" t="s">
        <v>115</v>
      </c>
      <c r="F538" s="95"/>
      <c r="G538" s="95"/>
      <c r="H538" s="95"/>
      <c r="I538" s="95"/>
      <c r="J538" s="95"/>
      <c r="K538" s="95"/>
      <c r="L538" s="95"/>
      <c r="M538" s="96" t="s">
        <v>1703</v>
      </c>
      <c r="N538" s="97" t="n">
        <v>8</v>
      </c>
      <c r="O538" s="96" t="s">
        <v>1719</v>
      </c>
      <c r="P538" s="98" t="s">
        <v>39</v>
      </c>
      <c r="Q538" s="99" t="s">
        <v>1218</v>
      </c>
      <c r="R538" s="100" t="n">
        <v>0</v>
      </c>
      <c r="S538" s="101" t="n">
        <v>1464</v>
      </c>
    </row>
    <row r="539" customFormat="false" ht="15" hidden="false" customHeight="false" outlineLevel="0" collapsed="false">
      <c r="A539" s="90" t="s">
        <v>1760</v>
      </c>
      <c r="B539" s="102" t="s">
        <v>1761</v>
      </c>
      <c r="C539" s="92"/>
      <c r="D539" s="93"/>
      <c r="E539" s="107" t="s">
        <v>46</v>
      </c>
      <c r="F539" s="95"/>
      <c r="G539" s="95"/>
      <c r="H539" s="95"/>
      <c r="I539" s="95"/>
      <c r="J539" s="95"/>
      <c r="K539" s="95"/>
      <c r="L539" s="95"/>
      <c r="M539" s="96" t="s">
        <v>1703</v>
      </c>
      <c r="N539" s="97" t="n">
        <v>8</v>
      </c>
      <c r="O539" s="96" t="s">
        <v>1699</v>
      </c>
      <c r="P539" s="98"/>
      <c r="Q539" s="99" t="s">
        <v>1218</v>
      </c>
      <c r="R539" s="100" t="n">
        <v>0</v>
      </c>
      <c r="S539" s="101" t="n">
        <v>1461</v>
      </c>
    </row>
    <row r="540" customFormat="false" ht="15" hidden="false" customHeight="false" outlineLevel="0" collapsed="false">
      <c r="A540" s="90" t="s">
        <v>1762</v>
      </c>
      <c r="B540" s="102" t="s">
        <v>1763</v>
      </c>
      <c r="C540" s="92"/>
      <c r="D540" s="93"/>
      <c r="E540" s="107" t="s">
        <v>1764</v>
      </c>
      <c r="F540" s="95"/>
      <c r="G540" s="95"/>
      <c r="H540" s="95"/>
      <c r="I540" s="95"/>
      <c r="J540" s="95"/>
      <c r="K540" s="95"/>
      <c r="L540" s="95"/>
      <c r="M540" s="96" t="s">
        <v>1703</v>
      </c>
      <c r="N540" s="97" t="n">
        <v>8</v>
      </c>
      <c r="O540" s="96" t="s">
        <v>1719</v>
      </c>
      <c r="P540" s="98"/>
      <c r="Q540" s="99" t="s">
        <v>1215</v>
      </c>
      <c r="R540" s="100" t="n">
        <v>0</v>
      </c>
      <c r="S540" s="101" t="n">
        <v>1892</v>
      </c>
    </row>
    <row r="541" customFormat="false" ht="15" hidden="false" customHeight="false" outlineLevel="0" collapsed="false">
      <c r="A541" s="90" t="s">
        <v>1765</v>
      </c>
      <c r="B541" s="102" t="s">
        <v>1766</v>
      </c>
      <c r="C541" s="92"/>
      <c r="D541" s="93"/>
      <c r="E541" s="107" t="s">
        <v>115</v>
      </c>
      <c r="F541" s="95"/>
      <c r="G541" s="95"/>
      <c r="H541" s="95"/>
      <c r="I541" s="95"/>
      <c r="J541" s="95"/>
      <c r="K541" s="95"/>
      <c r="L541" s="95"/>
      <c r="M541" s="96" t="s">
        <v>1703</v>
      </c>
      <c r="N541" s="97" t="n">
        <v>8</v>
      </c>
      <c r="O541" s="96" t="s">
        <v>1719</v>
      </c>
      <c r="P541" s="98"/>
      <c r="Q541" s="99" t="s">
        <v>1215</v>
      </c>
      <c r="R541" s="100" t="n">
        <v>0</v>
      </c>
      <c r="S541" s="101" t="n">
        <v>1893</v>
      </c>
    </row>
    <row r="542" customFormat="false" ht="15" hidden="false" customHeight="false" outlineLevel="0" collapsed="false">
      <c r="A542" s="90" t="s">
        <v>1767</v>
      </c>
      <c r="B542" s="102" t="s">
        <v>1768</v>
      </c>
      <c r="C542" s="92"/>
      <c r="D542" s="93"/>
      <c r="E542" s="107" t="s">
        <v>115</v>
      </c>
      <c r="F542" s="95"/>
      <c r="G542" s="95"/>
      <c r="H542" s="95"/>
      <c r="I542" s="95"/>
      <c r="J542" s="95"/>
      <c r="K542" s="95"/>
      <c r="L542" s="95"/>
      <c r="M542" s="96" t="s">
        <v>1703</v>
      </c>
      <c r="N542" s="97" t="n">
        <v>8</v>
      </c>
      <c r="O542" s="96" t="s">
        <v>1699</v>
      </c>
      <c r="P542" s="98"/>
      <c r="Q542" s="99" t="s">
        <v>1215</v>
      </c>
      <c r="R542" s="100" t="n">
        <v>0</v>
      </c>
      <c r="S542" s="101" t="n">
        <v>19567</v>
      </c>
    </row>
    <row r="543" customFormat="false" ht="15" hidden="false" customHeight="false" outlineLevel="0" collapsed="false">
      <c r="A543" s="90" t="s">
        <v>1769</v>
      </c>
      <c r="B543" s="102" t="s">
        <v>1770</v>
      </c>
      <c r="C543" s="92"/>
      <c r="D543" s="93"/>
      <c r="E543" s="107" t="s">
        <v>115</v>
      </c>
      <c r="F543" s="95" t="s">
        <v>1771</v>
      </c>
      <c r="G543" s="95"/>
      <c r="H543" s="95"/>
      <c r="I543" s="95"/>
      <c r="J543" s="95"/>
      <c r="K543" s="95"/>
      <c r="L543" s="95"/>
      <c r="M543" s="96" t="s">
        <v>1703</v>
      </c>
      <c r="N543" s="97" t="n">
        <v>8</v>
      </c>
      <c r="O543" s="96" t="s">
        <v>1699</v>
      </c>
      <c r="P543" s="98"/>
      <c r="Q543" s="99" t="s">
        <v>1218</v>
      </c>
      <c r="R543" s="100" t="n">
        <v>0</v>
      </c>
      <c r="S543" s="101" t="n">
        <v>1467</v>
      </c>
    </row>
    <row r="544" customFormat="false" ht="15" hidden="false" customHeight="false" outlineLevel="0" collapsed="false">
      <c r="A544" s="90" t="s">
        <v>1772</v>
      </c>
      <c r="B544" s="102" t="s">
        <v>1773</v>
      </c>
      <c r="C544" s="92"/>
      <c r="D544" s="93"/>
      <c r="E544" s="107" t="s">
        <v>1774</v>
      </c>
      <c r="F544" s="95"/>
      <c r="G544" s="95"/>
      <c r="H544" s="95"/>
      <c r="I544" s="95"/>
      <c r="J544" s="95"/>
      <c r="K544" s="95"/>
      <c r="L544" s="95"/>
      <c r="M544" s="96" t="s">
        <v>1703</v>
      </c>
      <c r="N544" s="97" t="n">
        <v>8</v>
      </c>
      <c r="O544" s="96" t="s">
        <v>1699</v>
      </c>
      <c r="P544" s="98"/>
      <c r="Q544" s="99" t="s">
        <v>1218</v>
      </c>
      <c r="R544" s="100" t="n">
        <v>0</v>
      </c>
      <c r="S544" s="101" t="n">
        <v>1468</v>
      </c>
    </row>
    <row r="545" customFormat="false" ht="15" hidden="false" customHeight="false" outlineLevel="0" collapsed="false">
      <c r="A545" s="90" t="s">
        <v>1775</v>
      </c>
      <c r="B545" s="102" t="s">
        <v>1776</v>
      </c>
      <c r="C545" s="92"/>
      <c r="D545" s="93"/>
      <c r="E545" s="107" t="s">
        <v>46</v>
      </c>
      <c r="F545" s="95"/>
      <c r="G545" s="95"/>
      <c r="H545" s="95"/>
      <c r="I545" s="95"/>
      <c r="J545" s="95"/>
      <c r="K545" s="95"/>
      <c r="L545" s="95"/>
      <c r="M545" s="96" t="s">
        <v>1703</v>
      </c>
      <c r="N545" s="97" t="n">
        <v>8</v>
      </c>
      <c r="O545" s="96" t="s">
        <v>1699</v>
      </c>
      <c r="P545" s="98"/>
      <c r="Q545" s="99" t="s">
        <v>1218</v>
      </c>
      <c r="R545" s="100" t="n">
        <v>0</v>
      </c>
      <c r="S545" s="101" t="n">
        <v>1469</v>
      </c>
    </row>
    <row r="546" customFormat="false" ht="15" hidden="false" customHeight="false" outlineLevel="0" collapsed="false">
      <c r="A546" s="90" t="s">
        <v>1777</v>
      </c>
      <c r="B546" s="102" t="s">
        <v>1778</v>
      </c>
      <c r="C546" s="92"/>
      <c r="D546" s="93"/>
      <c r="E546" s="107" t="s">
        <v>1779</v>
      </c>
      <c r="F546" s="95"/>
      <c r="G546" s="95"/>
      <c r="H546" s="95"/>
      <c r="I546" s="95"/>
      <c r="J546" s="95"/>
      <c r="K546" s="95"/>
      <c r="L546" s="95"/>
      <c r="M546" s="96" t="s">
        <v>1703</v>
      </c>
      <c r="N546" s="97" t="n">
        <v>8</v>
      </c>
      <c r="O546" s="96" t="s">
        <v>1699</v>
      </c>
      <c r="P546" s="98"/>
      <c r="Q546" s="99" t="s">
        <v>1218</v>
      </c>
      <c r="R546" s="100" t="n">
        <v>0</v>
      </c>
      <c r="S546" s="101" t="n">
        <v>1475</v>
      </c>
    </row>
    <row r="547" customFormat="false" ht="15" hidden="false" customHeight="false" outlineLevel="0" collapsed="false">
      <c r="A547" s="90" t="s">
        <v>1780</v>
      </c>
      <c r="B547" s="102" t="s">
        <v>1781</v>
      </c>
      <c r="C547" s="92"/>
      <c r="D547" s="93"/>
      <c r="E547" s="107" t="s">
        <v>115</v>
      </c>
      <c r="F547" s="95"/>
      <c r="G547" s="95"/>
      <c r="H547" s="95"/>
      <c r="I547" s="95"/>
      <c r="J547" s="95"/>
      <c r="K547" s="95"/>
      <c r="L547" s="95"/>
      <c r="M547" s="96" t="s">
        <v>1703</v>
      </c>
      <c r="N547" s="97" t="n">
        <v>8</v>
      </c>
      <c r="O547" s="96" t="s">
        <v>1699</v>
      </c>
      <c r="P547" s="98"/>
      <c r="Q547" s="99" t="s">
        <v>1218</v>
      </c>
      <c r="R547" s="100" t="n">
        <v>0</v>
      </c>
      <c r="S547" s="101" t="n">
        <v>1484</v>
      </c>
    </row>
    <row r="548" customFormat="false" ht="15" hidden="false" customHeight="false" outlineLevel="0" collapsed="false">
      <c r="A548" s="90" t="s">
        <v>1782</v>
      </c>
      <c r="B548" s="102" t="s">
        <v>1783</v>
      </c>
      <c r="C548" s="92"/>
      <c r="D548" s="93"/>
      <c r="E548" s="107" t="s">
        <v>1784</v>
      </c>
      <c r="F548" s="95"/>
      <c r="G548" s="95"/>
      <c r="H548" s="95"/>
      <c r="I548" s="95"/>
      <c r="J548" s="95"/>
      <c r="K548" s="95"/>
      <c r="L548" s="95"/>
      <c r="M548" s="96" t="s">
        <v>1703</v>
      </c>
      <c r="N548" s="97" t="n">
        <v>8</v>
      </c>
      <c r="O548" s="96" t="s">
        <v>1699</v>
      </c>
      <c r="P548" s="98"/>
      <c r="Q548" s="99" t="s">
        <v>1218</v>
      </c>
      <c r="R548" s="100" t="n">
        <v>0</v>
      </c>
      <c r="S548" s="101" t="n">
        <v>1485</v>
      </c>
    </row>
    <row r="549" customFormat="false" ht="15" hidden="false" customHeight="false" outlineLevel="0" collapsed="false">
      <c r="A549" s="90" t="s">
        <v>1785</v>
      </c>
      <c r="B549" s="102" t="s">
        <v>1786</v>
      </c>
      <c r="C549" s="92"/>
      <c r="D549" s="93"/>
      <c r="E549" s="107" t="s">
        <v>115</v>
      </c>
      <c r="F549" s="95"/>
      <c r="G549" s="95"/>
      <c r="H549" s="95"/>
      <c r="I549" s="95"/>
      <c r="J549" s="95"/>
      <c r="K549" s="95"/>
      <c r="L549" s="95"/>
      <c r="M549" s="96" t="s">
        <v>1703</v>
      </c>
      <c r="N549" s="97" t="n">
        <v>8</v>
      </c>
      <c r="O549" s="96" t="s">
        <v>1699</v>
      </c>
      <c r="P549" s="98"/>
      <c r="Q549" s="99" t="s">
        <v>1218</v>
      </c>
      <c r="R549" s="100" t="n">
        <v>0</v>
      </c>
      <c r="S549" s="101" t="n">
        <v>1486</v>
      </c>
    </row>
    <row r="550" customFormat="false" ht="15" hidden="false" customHeight="false" outlineLevel="0" collapsed="false">
      <c r="A550" s="90" t="s">
        <v>1787</v>
      </c>
      <c r="B550" s="102" t="s">
        <v>1788</v>
      </c>
      <c r="C550" s="92"/>
      <c r="D550" s="93"/>
      <c r="E550" s="107" t="s">
        <v>1789</v>
      </c>
      <c r="F550" s="95"/>
      <c r="G550" s="95"/>
      <c r="H550" s="95"/>
      <c r="I550" s="95"/>
      <c r="J550" s="95"/>
      <c r="K550" s="95"/>
      <c r="L550" s="95"/>
      <c r="M550" s="96" t="s">
        <v>1703</v>
      </c>
      <c r="N550" s="97" t="n">
        <v>8</v>
      </c>
      <c r="O550" s="96" t="s">
        <v>1699</v>
      </c>
      <c r="P550" s="98"/>
      <c r="Q550" s="99" t="s">
        <v>1218</v>
      </c>
      <c r="R550" s="100" t="n">
        <v>0</v>
      </c>
      <c r="S550" s="101" t="n">
        <v>1489</v>
      </c>
    </row>
    <row r="551" customFormat="false" ht="15" hidden="false" customHeight="false" outlineLevel="0" collapsed="false">
      <c r="A551" s="109" t="s">
        <v>1790</v>
      </c>
      <c r="B551" s="102" t="s">
        <v>1791</v>
      </c>
      <c r="C551" s="92" t="n">
        <v>15</v>
      </c>
      <c r="D551" s="93" t="n">
        <v>3</v>
      </c>
      <c r="E551" s="94" t="s">
        <v>1792</v>
      </c>
      <c r="F551" s="95"/>
      <c r="G551" s="95"/>
      <c r="H551" s="95"/>
      <c r="I551" s="95"/>
      <c r="J551" s="95"/>
      <c r="K551" s="95"/>
      <c r="L551" s="95"/>
      <c r="M551" s="96" t="s">
        <v>1703</v>
      </c>
      <c r="N551" s="97" t="n">
        <v>8</v>
      </c>
      <c r="O551" s="96" t="s">
        <v>1719</v>
      </c>
      <c r="P551" s="98" t="s">
        <v>39</v>
      </c>
      <c r="Q551" s="99" t="s">
        <v>1218</v>
      </c>
      <c r="R551" s="100" t="n">
        <v>0</v>
      </c>
      <c r="S551" s="101" t="n">
        <v>1490</v>
      </c>
    </row>
    <row r="552" customFormat="false" ht="15" hidden="false" customHeight="false" outlineLevel="0" collapsed="false">
      <c r="A552" s="90" t="s">
        <v>1793</v>
      </c>
      <c r="B552" s="102" t="s">
        <v>1794</v>
      </c>
      <c r="C552" s="92"/>
      <c r="D552" s="93"/>
      <c r="E552" s="107" t="s">
        <v>46</v>
      </c>
      <c r="F552" s="95"/>
      <c r="G552" s="95"/>
      <c r="H552" s="95"/>
      <c r="I552" s="95"/>
      <c r="J552" s="95"/>
      <c r="K552" s="95"/>
      <c r="L552" s="95"/>
      <c r="M552" s="96" t="s">
        <v>1703</v>
      </c>
      <c r="N552" s="97" t="n">
        <v>8</v>
      </c>
      <c r="O552" s="96" t="s">
        <v>1699</v>
      </c>
      <c r="P552" s="98"/>
      <c r="Q552" s="99" t="s">
        <v>1218</v>
      </c>
      <c r="R552" s="100" t="n">
        <v>0</v>
      </c>
      <c r="S552" s="101" t="n">
        <v>1466</v>
      </c>
    </row>
    <row r="553" customFormat="false" ht="15" hidden="false" customHeight="false" outlineLevel="0" collapsed="false">
      <c r="A553" s="109" t="s">
        <v>1795</v>
      </c>
      <c r="B553" s="102" t="s">
        <v>1796</v>
      </c>
      <c r="C553" s="92" t="n">
        <v>12</v>
      </c>
      <c r="D553" s="93" t="n">
        <v>2</v>
      </c>
      <c r="E553" s="94" t="s">
        <v>115</v>
      </c>
      <c r="F553" s="95"/>
      <c r="G553" s="95"/>
      <c r="H553" s="95"/>
      <c r="I553" s="95"/>
      <c r="J553" s="95"/>
      <c r="K553" s="95"/>
      <c r="L553" s="95"/>
      <c r="M553" s="96" t="s">
        <v>1703</v>
      </c>
      <c r="N553" s="97" t="n">
        <v>8</v>
      </c>
      <c r="O553" s="96" t="s">
        <v>1719</v>
      </c>
      <c r="P553" s="98" t="s">
        <v>39</v>
      </c>
      <c r="Q553" s="99" t="s">
        <v>1218</v>
      </c>
      <c r="R553" s="100" t="n">
        <v>0</v>
      </c>
      <c r="S553" s="101" t="n">
        <v>1491</v>
      </c>
    </row>
    <row r="554" customFormat="false" ht="15" hidden="false" customHeight="false" outlineLevel="0" collapsed="false">
      <c r="A554" s="90" t="s">
        <v>1797</v>
      </c>
      <c r="B554" s="102" t="s">
        <v>1798</v>
      </c>
      <c r="C554" s="92"/>
      <c r="D554" s="93"/>
      <c r="E554" s="107" t="s">
        <v>115</v>
      </c>
      <c r="F554" s="95"/>
      <c r="G554" s="95"/>
      <c r="H554" s="95"/>
      <c r="I554" s="95"/>
      <c r="J554" s="95"/>
      <c r="K554" s="95"/>
      <c r="L554" s="95"/>
      <c r="M554" s="96" t="s">
        <v>1703</v>
      </c>
      <c r="N554" s="97" t="n">
        <v>8</v>
      </c>
      <c r="O554" s="96" t="s">
        <v>1699</v>
      </c>
      <c r="P554" s="98"/>
      <c r="Q554" s="99" t="s">
        <v>1218</v>
      </c>
      <c r="R554" s="100" t="n">
        <v>0</v>
      </c>
      <c r="S554" s="101" t="n">
        <v>19581</v>
      </c>
    </row>
    <row r="555" customFormat="false" ht="15" hidden="false" customHeight="false" outlineLevel="0" collapsed="false">
      <c r="A555" s="90" t="s">
        <v>1799</v>
      </c>
      <c r="B555" s="102" t="s">
        <v>1800</v>
      </c>
      <c r="C555" s="92"/>
      <c r="D555" s="93"/>
      <c r="E555" s="107" t="s">
        <v>46</v>
      </c>
      <c r="F555" s="95"/>
      <c r="G555" s="95"/>
      <c r="H555" s="95"/>
      <c r="I555" s="95"/>
      <c r="J555" s="95"/>
      <c r="K555" s="95"/>
      <c r="L555" s="95"/>
      <c r="M555" s="96" t="s">
        <v>1703</v>
      </c>
      <c r="N555" s="97" t="n">
        <v>8</v>
      </c>
      <c r="O555" s="96" t="s">
        <v>1719</v>
      </c>
      <c r="P555" s="98"/>
      <c r="Q555" s="99" t="s">
        <v>1215</v>
      </c>
      <c r="R555" s="100" t="n">
        <v>0</v>
      </c>
      <c r="S555" s="101" t="n">
        <v>1979</v>
      </c>
    </row>
    <row r="556" customFormat="false" ht="15" hidden="false" customHeight="false" outlineLevel="0" collapsed="false">
      <c r="A556" s="109" t="s">
        <v>1801</v>
      </c>
      <c r="B556" s="102" t="s">
        <v>1802</v>
      </c>
      <c r="C556" s="92" t="n">
        <v>11</v>
      </c>
      <c r="D556" s="93" t="n">
        <v>2</v>
      </c>
      <c r="E556" s="94" t="s">
        <v>1803</v>
      </c>
      <c r="F556" s="95"/>
      <c r="G556" s="95"/>
      <c r="H556" s="95"/>
      <c r="I556" s="95"/>
      <c r="J556" s="95"/>
      <c r="K556" s="95"/>
      <c r="L556" s="95"/>
      <c r="M556" s="96" t="s">
        <v>1703</v>
      </c>
      <c r="N556" s="97" t="n">
        <v>8</v>
      </c>
      <c r="O556" s="96" t="s">
        <v>1719</v>
      </c>
      <c r="P556" s="98" t="s">
        <v>39</v>
      </c>
      <c r="Q556" s="99" t="s">
        <v>1218</v>
      </c>
      <c r="R556" s="100" t="n">
        <v>0</v>
      </c>
      <c r="S556" s="101" t="n">
        <v>1555</v>
      </c>
    </row>
    <row r="557" customFormat="false" ht="15" hidden="false" customHeight="false" outlineLevel="0" collapsed="false">
      <c r="A557" s="90" t="s">
        <v>1804</v>
      </c>
      <c r="B557" s="102" t="s">
        <v>1805</v>
      </c>
      <c r="C557" s="92"/>
      <c r="D557" s="93"/>
      <c r="E557" s="107" t="s">
        <v>115</v>
      </c>
      <c r="F557" s="95"/>
      <c r="G557" s="95"/>
      <c r="H557" s="95"/>
      <c r="I557" s="95"/>
      <c r="J557" s="95"/>
      <c r="K557" s="95"/>
      <c r="L557" s="95"/>
      <c r="M557" s="96" t="s">
        <v>1703</v>
      </c>
      <c r="N557" s="97" t="n">
        <v>8</v>
      </c>
      <c r="O557" s="96" t="s">
        <v>1699</v>
      </c>
      <c r="P557" s="98"/>
      <c r="Q557" s="99" t="s">
        <v>1215</v>
      </c>
      <c r="R557" s="100" t="n">
        <v>0</v>
      </c>
      <c r="S557" s="101" t="n">
        <v>1981</v>
      </c>
    </row>
    <row r="558" customFormat="false" ht="15" hidden="false" customHeight="false" outlineLevel="0" collapsed="false">
      <c r="A558" s="90" t="s">
        <v>1806</v>
      </c>
      <c r="B558" s="102" t="s">
        <v>1807</v>
      </c>
      <c r="C558" s="92"/>
      <c r="D558" s="93"/>
      <c r="E558" s="107" t="s">
        <v>46</v>
      </c>
      <c r="F558" s="95"/>
      <c r="G558" s="95"/>
      <c r="H558" s="95"/>
      <c r="I558" s="95"/>
      <c r="J558" s="95"/>
      <c r="K558" s="95"/>
      <c r="L558" s="95"/>
      <c r="M558" s="96" t="s">
        <v>1703</v>
      </c>
      <c r="N558" s="97" t="n">
        <v>8</v>
      </c>
      <c r="O558" s="96" t="s">
        <v>1699</v>
      </c>
      <c r="P558" s="98"/>
      <c r="Q558" s="99" t="s">
        <v>1218</v>
      </c>
      <c r="R558" s="100" t="n">
        <v>0</v>
      </c>
      <c r="S558" s="101" t="n">
        <v>1493</v>
      </c>
    </row>
    <row r="559" customFormat="false" ht="15" hidden="false" customHeight="false" outlineLevel="0" collapsed="false">
      <c r="A559" s="90" t="s">
        <v>1808</v>
      </c>
      <c r="B559" s="102" t="s">
        <v>1809</v>
      </c>
      <c r="C559" s="92"/>
      <c r="D559" s="93"/>
      <c r="E559" s="107" t="s">
        <v>46</v>
      </c>
      <c r="F559" s="95"/>
      <c r="G559" s="95"/>
      <c r="H559" s="95"/>
      <c r="I559" s="95"/>
      <c r="J559" s="95"/>
      <c r="K559" s="95"/>
      <c r="L559" s="95"/>
      <c r="M559" s="96" t="s">
        <v>1703</v>
      </c>
      <c r="N559" s="97" t="n">
        <v>8</v>
      </c>
      <c r="O559" s="96" t="s">
        <v>1699</v>
      </c>
      <c r="P559" s="98"/>
      <c r="Q559" s="99" t="s">
        <v>1215</v>
      </c>
      <c r="R559" s="100" t="n">
        <v>0</v>
      </c>
      <c r="S559" s="101" t="n">
        <v>19602</v>
      </c>
    </row>
    <row r="560" customFormat="false" ht="15" hidden="false" customHeight="false" outlineLevel="0" collapsed="false">
      <c r="A560" s="90" t="s">
        <v>1810</v>
      </c>
      <c r="B560" s="102" t="s">
        <v>1811</v>
      </c>
      <c r="C560" s="92"/>
      <c r="D560" s="93"/>
      <c r="E560" s="107" t="s">
        <v>46</v>
      </c>
      <c r="F560" s="95"/>
      <c r="G560" s="95"/>
      <c r="H560" s="95"/>
      <c r="I560" s="95"/>
      <c r="J560" s="95"/>
      <c r="K560" s="95"/>
      <c r="L560" s="95"/>
      <c r="M560" s="96" t="s">
        <v>1703</v>
      </c>
      <c r="N560" s="97" t="n">
        <v>8</v>
      </c>
      <c r="O560" s="96" t="s">
        <v>1699</v>
      </c>
      <c r="P560" s="98"/>
      <c r="Q560" s="99" t="s">
        <v>1215</v>
      </c>
      <c r="R560" s="100" t="n">
        <v>0</v>
      </c>
      <c r="S560" s="101" t="n">
        <v>19603</v>
      </c>
    </row>
    <row r="561" customFormat="false" ht="15" hidden="false" customHeight="false" outlineLevel="0" collapsed="false">
      <c r="A561" s="90" t="s">
        <v>1812</v>
      </c>
      <c r="B561" s="102" t="s">
        <v>1813</v>
      </c>
      <c r="C561" s="92"/>
      <c r="D561" s="93"/>
      <c r="E561" s="107" t="s">
        <v>1814</v>
      </c>
      <c r="F561" s="95"/>
      <c r="G561" s="95"/>
      <c r="H561" s="95"/>
      <c r="I561" s="95"/>
      <c r="J561" s="95"/>
      <c r="K561" s="95"/>
      <c r="L561" s="95"/>
      <c r="M561" s="96" t="s">
        <v>1703</v>
      </c>
      <c r="N561" s="97" t="n">
        <v>8</v>
      </c>
      <c r="O561" s="96" t="s">
        <v>1699</v>
      </c>
      <c r="P561" s="98"/>
      <c r="Q561" s="99" t="s">
        <v>1215</v>
      </c>
      <c r="R561" s="100" t="n">
        <v>0</v>
      </c>
      <c r="S561" s="101" t="n">
        <v>19604</v>
      </c>
    </row>
    <row r="562" customFormat="false" ht="15" hidden="false" customHeight="false" outlineLevel="0" collapsed="false">
      <c r="A562" s="90" t="s">
        <v>1815</v>
      </c>
      <c r="B562" s="102" t="s">
        <v>1816</v>
      </c>
      <c r="C562" s="92"/>
      <c r="D562" s="93"/>
      <c r="E562" s="107" t="s">
        <v>115</v>
      </c>
      <c r="F562" s="95"/>
      <c r="G562" s="95"/>
      <c r="H562" s="95"/>
      <c r="I562" s="95"/>
      <c r="J562" s="95"/>
      <c r="K562" s="95"/>
      <c r="L562" s="95"/>
      <c r="M562" s="96" t="s">
        <v>1703</v>
      </c>
      <c r="N562" s="97" t="n">
        <v>8</v>
      </c>
      <c r="O562" s="96" t="s">
        <v>1699</v>
      </c>
      <c r="P562" s="98"/>
      <c r="Q562" s="99" t="s">
        <v>1218</v>
      </c>
      <c r="R562" s="100" t="n">
        <v>0</v>
      </c>
      <c r="S562" s="101" t="n">
        <v>1499</v>
      </c>
    </row>
    <row r="563" customFormat="false" ht="15" hidden="false" customHeight="false" outlineLevel="0" collapsed="false">
      <c r="A563" s="90" t="s">
        <v>1817</v>
      </c>
      <c r="B563" s="102" t="s">
        <v>1818</v>
      </c>
      <c r="C563" s="92"/>
      <c r="D563" s="93"/>
      <c r="E563" s="107" t="s">
        <v>1819</v>
      </c>
      <c r="F563" s="95"/>
      <c r="G563" s="95"/>
      <c r="H563" s="95"/>
      <c r="I563" s="95"/>
      <c r="J563" s="95"/>
      <c r="K563" s="95"/>
      <c r="L563" s="95"/>
      <c r="M563" s="96" t="s">
        <v>1703</v>
      </c>
      <c r="N563" s="97" t="n">
        <v>8</v>
      </c>
      <c r="O563" s="96" t="s">
        <v>1719</v>
      </c>
      <c r="P563" s="98"/>
      <c r="Q563" s="99" t="s">
        <v>1218</v>
      </c>
      <c r="R563" s="100" t="n">
        <v>0</v>
      </c>
      <c r="S563" s="101" t="n">
        <v>1895</v>
      </c>
    </row>
    <row r="564" customFormat="false" ht="15" hidden="false" customHeight="false" outlineLevel="0" collapsed="false">
      <c r="A564" s="90" t="s">
        <v>1820</v>
      </c>
      <c r="B564" s="102" t="s">
        <v>1821</v>
      </c>
      <c r="C564" s="92"/>
      <c r="D564" s="93"/>
      <c r="E564" s="107" t="s">
        <v>46</v>
      </c>
      <c r="F564" s="95"/>
      <c r="G564" s="95"/>
      <c r="H564" s="95"/>
      <c r="I564" s="95"/>
      <c r="J564" s="95"/>
      <c r="K564" s="95"/>
      <c r="L564" s="95"/>
      <c r="M564" s="96" t="s">
        <v>1703</v>
      </c>
      <c r="N564" s="97" t="n">
        <v>8</v>
      </c>
      <c r="O564" s="96" t="s">
        <v>1699</v>
      </c>
      <c r="P564" s="98"/>
      <c r="Q564" s="99" t="s">
        <v>1215</v>
      </c>
      <c r="R564" s="100" t="n">
        <v>0</v>
      </c>
      <c r="S564" s="101" t="n">
        <v>1532</v>
      </c>
    </row>
    <row r="565" customFormat="false" ht="15" hidden="false" customHeight="false" outlineLevel="0" collapsed="false">
      <c r="A565" s="90" t="s">
        <v>1822</v>
      </c>
      <c r="B565" s="102" t="s">
        <v>1823</v>
      </c>
      <c r="C565" s="92"/>
      <c r="D565" s="93"/>
      <c r="E565" s="107" t="s">
        <v>1824</v>
      </c>
      <c r="F565" s="95"/>
      <c r="G565" s="95"/>
      <c r="H565" s="95"/>
      <c r="I565" s="95"/>
      <c r="J565" s="95"/>
      <c r="K565" s="95"/>
      <c r="L565" s="95"/>
      <c r="M565" s="96" t="s">
        <v>1703</v>
      </c>
      <c r="N565" s="97" t="n">
        <v>8</v>
      </c>
      <c r="O565" s="96" t="s">
        <v>1719</v>
      </c>
      <c r="P565" s="98"/>
      <c r="Q565" s="99" t="s">
        <v>1218</v>
      </c>
      <c r="R565" s="100" t="n">
        <v>0</v>
      </c>
      <c r="S565" s="101" t="n">
        <v>1504</v>
      </c>
    </row>
    <row r="566" customFormat="false" ht="15" hidden="false" customHeight="false" outlineLevel="0" collapsed="false">
      <c r="A566" s="90" t="s">
        <v>1825</v>
      </c>
      <c r="B566" s="102" t="s">
        <v>1826</v>
      </c>
      <c r="C566" s="92"/>
      <c r="D566" s="93"/>
      <c r="E566" s="107" t="s">
        <v>1827</v>
      </c>
      <c r="F566" s="95"/>
      <c r="G566" s="95"/>
      <c r="H566" s="95"/>
      <c r="I566" s="95"/>
      <c r="J566" s="95"/>
      <c r="K566" s="95"/>
      <c r="L566" s="95"/>
      <c r="M566" s="96" t="s">
        <v>1703</v>
      </c>
      <c r="N566" s="97" t="n">
        <v>8</v>
      </c>
      <c r="O566" s="96" t="s">
        <v>1719</v>
      </c>
      <c r="P566" s="98"/>
      <c r="Q566" s="99" t="s">
        <v>1218</v>
      </c>
      <c r="R566" s="100" t="n">
        <v>0</v>
      </c>
      <c r="S566" s="101" t="n">
        <v>19635</v>
      </c>
    </row>
    <row r="567" customFormat="false" ht="15" hidden="false" customHeight="false" outlineLevel="0" collapsed="false">
      <c r="A567" s="109" t="s">
        <v>1828</v>
      </c>
      <c r="B567" s="102" t="s">
        <v>1829</v>
      </c>
      <c r="C567" s="92" t="n">
        <v>12</v>
      </c>
      <c r="D567" s="93" t="n">
        <v>2</v>
      </c>
      <c r="E567" s="94" t="s">
        <v>1830</v>
      </c>
      <c r="F567" s="95"/>
      <c r="G567" s="95"/>
      <c r="H567" s="95"/>
      <c r="I567" s="95"/>
      <c r="J567" s="95"/>
      <c r="K567" s="95"/>
      <c r="L567" s="95"/>
      <c r="M567" s="96" t="s">
        <v>1703</v>
      </c>
      <c r="N567" s="97" t="n">
        <v>8</v>
      </c>
      <c r="O567" s="96" t="s">
        <v>1699</v>
      </c>
      <c r="P567" s="98" t="s">
        <v>39</v>
      </c>
      <c r="Q567" s="99" t="s">
        <v>1218</v>
      </c>
      <c r="R567" s="100" t="n">
        <v>0</v>
      </c>
      <c r="S567" s="101" t="n">
        <v>1506</v>
      </c>
    </row>
    <row r="568" customFormat="false" ht="15" hidden="false" customHeight="false" outlineLevel="0" collapsed="false">
      <c r="A568" s="90" t="s">
        <v>1831</v>
      </c>
      <c r="B568" s="102" t="s">
        <v>1832</v>
      </c>
      <c r="C568" s="92" t="n">
        <v>12</v>
      </c>
      <c r="D568" s="93" t="n">
        <v>2</v>
      </c>
      <c r="E568" s="107" t="s">
        <v>46</v>
      </c>
      <c r="F568" s="95"/>
      <c r="G568" s="95"/>
      <c r="H568" s="95"/>
      <c r="I568" s="95"/>
      <c r="J568" s="95"/>
      <c r="K568" s="95"/>
      <c r="L568" s="95"/>
      <c r="M568" s="96" t="s">
        <v>1703</v>
      </c>
      <c r="N568" s="97" t="n">
        <v>8</v>
      </c>
      <c r="O568" s="96" t="s">
        <v>1699</v>
      </c>
      <c r="P568" s="98"/>
      <c r="Q568" s="99" t="s">
        <v>1218</v>
      </c>
      <c r="R568" s="100" t="n">
        <v>0</v>
      </c>
      <c r="S568" s="101" t="n">
        <v>19638</v>
      </c>
    </row>
    <row r="569" customFormat="false" ht="15" hidden="false" customHeight="false" outlineLevel="0" collapsed="false">
      <c r="A569" s="90" t="s">
        <v>1833</v>
      </c>
      <c r="B569" s="102" t="s">
        <v>1834</v>
      </c>
      <c r="C569" s="92" t="n">
        <v>12</v>
      </c>
      <c r="D569" s="93" t="n">
        <v>2</v>
      </c>
      <c r="E569" s="107" t="s">
        <v>46</v>
      </c>
      <c r="F569" s="95"/>
      <c r="G569" s="95"/>
      <c r="H569" s="95"/>
      <c r="I569" s="95"/>
      <c r="J569" s="95"/>
      <c r="K569" s="95"/>
      <c r="L569" s="95"/>
      <c r="M569" s="96" t="s">
        <v>1703</v>
      </c>
      <c r="N569" s="97" t="n">
        <v>8</v>
      </c>
      <c r="O569" s="96" t="s">
        <v>1699</v>
      </c>
      <c r="P569" s="98"/>
      <c r="Q569" s="99" t="s">
        <v>1218</v>
      </c>
      <c r="R569" s="100" t="n">
        <v>0</v>
      </c>
      <c r="S569" s="101" t="n">
        <v>19639</v>
      </c>
    </row>
    <row r="570" customFormat="false" ht="15" hidden="false" customHeight="false" outlineLevel="0" collapsed="false">
      <c r="A570" s="90" t="s">
        <v>1835</v>
      </c>
      <c r="B570" s="102" t="s">
        <v>1836</v>
      </c>
      <c r="C570" s="92"/>
      <c r="D570" s="93"/>
      <c r="E570" s="107" t="s">
        <v>46</v>
      </c>
      <c r="F570" s="95"/>
      <c r="G570" s="95"/>
      <c r="H570" s="95"/>
      <c r="I570" s="95"/>
      <c r="J570" s="95"/>
      <c r="K570" s="95"/>
      <c r="L570" s="95"/>
      <c r="M570" s="96" t="s">
        <v>1703</v>
      </c>
      <c r="N570" s="97" t="n">
        <v>8</v>
      </c>
      <c r="O570" s="96" t="s">
        <v>1699</v>
      </c>
      <c r="P570" s="98"/>
      <c r="Q570" s="99" t="s">
        <v>1218</v>
      </c>
      <c r="R570" s="100" t="n">
        <v>0</v>
      </c>
      <c r="S570" s="101" t="n">
        <v>1503</v>
      </c>
    </row>
    <row r="571" customFormat="false" ht="15" hidden="false" customHeight="false" outlineLevel="0" collapsed="false">
      <c r="A571" s="109" t="s">
        <v>1837</v>
      </c>
      <c r="B571" s="102" t="s">
        <v>1838</v>
      </c>
      <c r="C571" s="92" t="n">
        <v>17</v>
      </c>
      <c r="D571" s="93" t="n">
        <v>3</v>
      </c>
      <c r="E571" s="94" t="s">
        <v>1839</v>
      </c>
      <c r="F571" s="95" t="s">
        <v>1840</v>
      </c>
      <c r="G571" s="95"/>
      <c r="H571" s="95"/>
      <c r="I571" s="95"/>
      <c r="J571" s="95"/>
      <c r="K571" s="95"/>
      <c r="L571" s="95"/>
      <c r="M571" s="96" t="s">
        <v>1703</v>
      </c>
      <c r="N571" s="97" t="n">
        <v>8</v>
      </c>
      <c r="O571" s="96" t="s">
        <v>1719</v>
      </c>
      <c r="P571" s="98" t="s">
        <v>39</v>
      </c>
      <c r="Q571" s="99" t="s">
        <v>1215</v>
      </c>
      <c r="R571" s="100" t="n">
        <v>0</v>
      </c>
      <c r="S571" s="101" t="n">
        <v>19643</v>
      </c>
    </row>
    <row r="572" customFormat="false" ht="15" hidden="false" customHeight="false" outlineLevel="0" collapsed="false">
      <c r="A572" s="90" t="s">
        <v>1841</v>
      </c>
      <c r="B572" s="102" t="s">
        <v>1842</v>
      </c>
      <c r="C572" s="92"/>
      <c r="D572" s="93"/>
      <c r="E572" s="107" t="s">
        <v>46</v>
      </c>
      <c r="F572" s="95"/>
      <c r="G572" s="95"/>
      <c r="H572" s="95"/>
      <c r="I572" s="95"/>
      <c r="J572" s="95"/>
      <c r="K572" s="95"/>
      <c r="L572" s="95"/>
      <c r="M572" s="96" t="s">
        <v>1703</v>
      </c>
      <c r="N572" s="97" t="n">
        <v>8</v>
      </c>
      <c r="O572" s="96" t="s">
        <v>1719</v>
      </c>
      <c r="P572" s="98"/>
      <c r="Q572" s="99" t="s">
        <v>1215</v>
      </c>
      <c r="R572" s="100" t="n">
        <v>0</v>
      </c>
      <c r="S572" s="101" t="n">
        <v>19651</v>
      </c>
    </row>
    <row r="573" customFormat="false" ht="15" hidden="false" customHeight="false" outlineLevel="0" collapsed="false">
      <c r="A573" s="90" t="s">
        <v>1843</v>
      </c>
      <c r="B573" s="102" t="s">
        <v>1844</v>
      </c>
      <c r="C573" s="92"/>
      <c r="D573" s="93"/>
      <c r="E573" s="107" t="s">
        <v>46</v>
      </c>
      <c r="F573" s="95"/>
      <c r="G573" s="95"/>
      <c r="H573" s="95"/>
      <c r="I573" s="95"/>
      <c r="J573" s="95"/>
      <c r="K573" s="95"/>
      <c r="L573" s="95"/>
      <c r="M573" s="96" t="s">
        <v>1703</v>
      </c>
      <c r="N573" s="97" t="n">
        <v>8</v>
      </c>
      <c r="O573" s="96" t="s">
        <v>1719</v>
      </c>
      <c r="P573" s="98"/>
      <c r="Q573" s="99" t="s">
        <v>1215</v>
      </c>
      <c r="R573" s="100" t="n">
        <v>0</v>
      </c>
      <c r="S573" s="101" t="n">
        <v>19652</v>
      </c>
    </row>
    <row r="574" customFormat="false" ht="15" hidden="false" customHeight="false" outlineLevel="0" collapsed="false">
      <c r="A574" s="90" t="s">
        <v>1845</v>
      </c>
      <c r="B574" s="102" t="s">
        <v>1846</v>
      </c>
      <c r="C574" s="92"/>
      <c r="D574" s="93"/>
      <c r="E574" s="107" t="s">
        <v>46</v>
      </c>
      <c r="F574" s="95"/>
      <c r="G574" s="95"/>
      <c r="H574" s="95"/>
      <c r="I574" s="95"/>
      <c r="J574" s="95"/>
      <c r="K574" s="95"/>
      <c r="L574" s="95"/>
      <c r="M574" s="96" t="s">
        <v>1703</v>
      </c>
      <c r="N574" s="97" t="n">
        <v>8</v>
      </c>
      <c r="O574" s="96" t="s">
        <v>1719</v>
      </c>
      <c r="P574" s="98"/>
      <c r="Q574" s="99" t="s">
        <v>1215</v>
      </c>
      <c r="R574" s="100" t="n">
        <v>0</v>
      </c>
      <c r="S574" s="101" t="n">
        <v>19653</v>
      </c>
    </row>
    <row r="575" customFormat="false" ht="15" hidden="false" customHeight="false" outlineLevel="0" collapsed="false">
      <c r="A575" s="90" t="s">
        <v>1847</v>
      </c>
      <c r="B575" s="102" t="s">
        <v>1848</v>
      </c>
      <c r="C575" s="92"/>
      <c r="D575" s="93"/>
      <c r="E575" s="107" t="s">
        <v>115</v>
      </c>
      <c r="F575" s="95"/>
      <c r="G575" s="95"/>
      <c r="H575" s="95"/>
      <c r="I575" s="95"/>
      <c r="J575" s="95"/>
      <c r="K575" s="95"/>
      <c r="L575" s="95"/>
      <c r="M575" s="96" t="s">
        <v>1703</v>
      </c>
      <c r="N575" s="97" t="n">
        <v>8</v>
      </c>
      <c r="O575" s="96" t="s">
        <v>1699</v>
      </c>
      <c r="P575" s="98"/>
      <c r="Q575" s="99" t="s">
        <v>1215</v>
      </c>
      <c r="R575" s="100" t="n">
        <v>0</v>
      </c>
      <c r="S575" s="101" t="n">
        <v>1741</v>
      </c>
    </row>
    <row r="576" customFormat="false" ht="15" hidden="false" customHeight="false" outlineLevel="0" collapsed="false">
      <c r="A576" s="90" t="s">
        <v>1849</v>
      </c>
      <c r="B576" s="102" t="s">
        <v>1850</v>
      </c>
      <c r="C576" s="92"/>
      <c r="D576" s="93"/>
      <c r="E576" s="107" t="s">
        <v>46</v>
      </c>
      <c r="F576" s="95"/>
      <c r="G576" s="95"/>
      <c r="H576" s="95"/>
      <c r="I576" s="95"/>
      <c r="J576" s="95"/>
      <c r="K576" s="95"/>
      <c r="L576" s="95"/>
      <c r="M576" s="96" t="s">
        <v>1703</v>
      </c>
      <c r="N576" s="97" t="n">
        <v>8</v>
      </c>
      <c r="O576" s="96" t="s">
        <v>1699</v>
      </c>
      <c r="P576" s="98"/>
      <c r="Q576" s="99" t="s">
        <v>1218</v>
      </c>
      <c r="R576" s="100" t="n">
        <v>0</v>
      </c>
      <c r="S576" s="101" t="n">
        <v>19660</v>
      </c>
    </row>
    <row r="577" customFormat="false" ht="15" hidden="false" customHeight="false" outlineLevel="0" collapsed="false">
      <c r="A577" s="90" t="s">
        <v>1851</v>
      </c>
      <c r="B577" s="102" t="s">
        <v>1852</v>
      </c>
      <c r="C577" s="92"/>
      <c r="D577" s="93"/>
      <c r="E577" s="107" t="s">
        <v>46</v>
      </c>
      <c r="F577" s="95"/>
      <c r="G577" s="95"/>
      <c r="H577" s="95"/>
      <c r="I577" s="95"/>
      <c r="J577" s="95"/>
      <c r="K577" s="95"/>
      <c r="L577" s="95"/>
      <c r="M577" s="96" t="s">
        <v>1703</v>
      </c>
      <c r="N577" s="97" t="n">
        <v>8</v>
      </c>
      <c r="O577" s="96" t="s">
        <v>1699</v>
      </c>
      <c r="P577" s="98"/>
      <c r="Q577" s="99" t="s">
        <v>1218</v>
      </c>
      <c r="R577" s="100" t="n">
        <v>0</v>
      </c>
      <c r="S577" s="101" t="n">
        <v>19661</v>
      </c>
    </row>
    <row r="578" customFormat="false" ht="15" hidden="false" customHeight="false" outlineLevel="0" collapsed="false">
      <c r="A578" s="90" t="s">
        <v>1853</v>
      </c>
      <c r="B578" s="102" t="s">
        <v>1854</v>
      </c>
      <c r="C578" s="92"/>
      <c r="D578" s="93"/>
      <c r="E578" s="107" t="s">
        <v>46</v>
      </c>
      <c r="F578" s="95"/>
      <c r="G578" s="95"/>
      <c r="H578" s="95"/>
      <c r="I578" s="95"/>
      <c r="J578" s="95"/>
      <c r="K578" s="95"/>
      <c r="L578" s="95"/>
      <c r="M578" s="96" t="s">
        <v>1703</v>
      </c>
      <c r="N578" s="97" t="n">
        <v>8</v>
      </c>
      <c r="O578" s="96" t="s">
        <v>1699</v>
      </c>
      <c r="P578" s="98"/>
      <c r="Q578" s="99" t="s">
        <v>1218</v>
      </c>
      <c r="R578" s="100" t="n">
        <v>0</v>
      </c>
      <c r="S578" s="101" t="n">
        <v>19662</v>
      </c>
    </row>
    <row r="579" customFormat="false" ht="15" hidden="false" customHeight="false" outlineLevel="0" collapsed="false">
      <c r="A579" s="90" t="s">
        <v>1855</v>
      </c>
      <c r="B579" s="102" t="s">
        <v>1856</v>
      </c>
      <c r="C579" s="92"/>
      <c r="D579" s="93"/>
      <c r="E579" s="107" t="s">
        <v>1857</v>
      </c>
      <c r="F579" s="95"/>
      <c r="G579" s="95"/>
      <c r="H579" s="95"/>
      <c r="I579" s="95"/>
      <c r="J579" s="95"/>
      <c r="K579" s="95"/>
      <c r="L579" s="95"/>
      <c r="M579" s="96" t="s">
        <v>1703</v>
      </c>
      <c r="N579" s="97" t="n">
        <v>8</v>
      </c>
      <c r="O579" s="96" t="s">
        <v>1699</v>
      </c>
      <c r="P579" s="98"/>
      <c r="Q579" s="99" t="s">
        <v>1218</v>
      </c>
      <c r="R579" s="100" t="n">
        <v>0</v>
      </c>
      <c r="S579" s="101" t="n">
        <v>19763</v>
      </c>
    </row>
    <row r="580" customFormat="false" ht="15" hidden="false" customHeight="false" outlineLevel="0" collapsed="false">
      <c r="A580" s="90" t="s">
        <v>1858</v>
      </c>
      <c r="B580" s="102" t="s">
        <v>1859</v>
      </c>
      <c r="C580" s="92"/>
      <c r="D580" s="93"/>
      <c r="E580" s="107" t="s">
        <v>1860</v>
      </c>
      <c r="F580" s="95" t="s">
        <v>1861</v>
      </c>
      <c r="G580" s="95"/>
      <c r="H580" s="95"/>
      <c r="I580" s="95"/>
      <c r="J580" s="95"/>
      <c r="K580" s="95"/>
      <c r="L580" s="95"/>
      <c r="M580" s="96" t="s">
        <v>1703</v>
      </c>
      <c r="N580" s="97" t="n">
        <v>8</v>
      </c>
      <c r="O580" s="96" t="s">
        <v>1699</v>
      </c>
      <c r="P580" s="98"/>
      <c r="Q580" s="99" t="s">
        <v>1218</v>
      </c>
      <c r="R580" s="100" t="n">
        <v>0</v>
      </c>
      <c r="S580" s="101" t="n">
        <v>19768</v>
      </c>
    </row>
    <row r="581" customFormat="false" ht="15" hidden="false" customHeight="false" outlineLevel="0" collapsed="false">
      <c r="A581" s="90" t="s">
        <v>1862</v>
      </c>
      <c r="B581" s="102" t="s">
        <v>1863</v>
      </c>
      <c r="C581" s="92"/>
      <c r="D581" s="93"/>
      <c r="E581" s="107" t="s">
        <v>1864</v>
      </c>
      <c r="F581" s="95"/>
      <c r="G581" s="95"/>
      <c r="H581" s="95"/>
      <c r="I581" s="95"/>
      <c r="J581" s="95"/>
      <c r="K581" s="95"/>
      <c r="L581" s="95"/>
      <c r="M581" s="96" t="s">
        <v>1703</v>
      </c>
      <c r="N581" s="97" t="n">
        <v>8</v>
      </c>
      <c r="O581" s="96" t="s">
        <v>1719</v>
      </c>
      <c r="P581" s="98"/>
      <c r="Q581" s="99" t="s">
        <v>1218</v>
      </c>
      <c r="R581" s="100" t="n">
        <v>0</v>
      </c>
      <c r="S581" s="101" t="n">
        <v>1563</v>
      </c>
    </row>
    <row r="582" customFormat="false" ht="15" hidden="false" customHeight="false" outlineLevel="0" collapsed="false">
      <c r="A582" s="109" t="s">
        <v>1865</v>
      </c>
      <c r="B582" s="102" t="s">
        <v>1866</v>
      </c>
      <c r="C582" s="92" t="n">
        <v>14</v>
      </c>
      <c r="D582" s="93" t="n">
        <v>2</v>
      </c>
      <c r="E582" s="94" t="s">
        <v>1867</v>
      </c>
      <c r="F582" s="95"/>
      <c r="G582" s="95"/>
      <c r="H582" s="95"/>
      <c r="I582" s="95"/>
      <c r="J582" s="95"/>
      <c r="K582" s="95"/>
      <c r="L582" s="95"/>
      <c r="M582" s="96" t="s">
        <v>1703</v>
      </c>
      <c r="N582" s="97" t="n">
        <v>8</v>
      </c>
      <c r="O582" s="96" t="s">
        <v>1719</v>
      </c>
      <c r="P582" s="98" t="s">
        <v>39</v>
      </c>
      <c r="Q582" s="99" t="s">
        <v>1218</v>
      </c>
      <c r="R582" s="100" t="n">
        <v>0</v>
      </c>
      <c r="S582" s="101" t="n">
        <v>1564</v>
      </c>
    </row>
    <row r="583" customFormat="false" ht="15" hidden="false" customHeight="false" outlineLevel="0" collapsed="false">
      <c r="A583" s="90" t="s">
        <v>1868</v>
      </c>
      <c r="B583" s="102" t="s">
        <v>1869</v>
      </c>
      <c r="C583" s="92"/>
      <c r="D583" s="93"/>
      <c r="E583" s="107" t="s">
        <v>1870</v>
      </c>
      <c r="F583" s="95"/>
      <c r="G583" s="95"/>
      <c r="H583" s="95"/>
      <c r="I583" s="95"/>
      <c r="J583" s="95"/>
      <c r="K583" s="95"/>
      <c r="L583" s="95"/>
      <c r="M583" s="96" t="s">
        <v>1703</v>
      </c>
      <c r="N583" s="97" t="n">
        <v>8</v>
      </c>
      <c r="O583" s="96" t="s">
        <v>1719</v>
      </c>
      <c r="P583" s="98"/>
      <c r="Q583" s="99" t="s">
        <v>1218</v>
      </c>
      <c r="R583" s="100" t="n">
        <v>0</v>
      </c>
      <c r="S583" s="101" t="n">
        <v>1566</v>
      </c>
    </row>
    <row r="584" customFormat="false" ht="15" hidden="false" customHeight="false" outlineLevel="0" collapsed="false">
      <c r="A584" s="90" t="s">
        <v>1871</v>
      </c>
      <c r="B584" s="102" t="s">
        <v>1872</v>
      </c>
      <c r="C584" s="92"/>
      <c r="D584" s="93"/>
      <c r="E584" s="107" t="s">
        <v>46</v>
      </c>
      <c r="F584" s="95"/>
      <c r="G584" s="95"/>
      <c r="H584" s="95"/>
      <c r="I584" s="95"/>
      <c r="J584" s="95"/>
      <c r="K584" s="95"/>
      <c r="L584" s="95"/>
      <c r="M584" s="96" t="s">
        <v>1703</v>
      </c>
      <c r="N584" s="97" t="n">
        <v>8</v>
      </c>
      <c r="O584" s="96" t="s">
        <v>1719</v>
      </c>
      <c r="P584" s="98"/>
      <c r="Q584" s="99" t="s">
        <v>1218</v>
      </c>
      <c r="R584" s="100" t="n">
        <v>0</v>
      </c>
      <c r="S584" s="101" t="n">
        <v>1562</v>
      </c>
    </row>
    <row r="585" customFormat="false" ht="15" hidden="false" customHeight="false" outlineLevel="0" collapsed="false">
      <c r="A585" s="90" t="s">
        <v>1873</v>
      </c>
      <c r="B585" s="102" t="s">
        <v>1874</v>
      </c>
      <c r="C585" s="92"/>
      <c r="D585" s="93"/>
      <c r="E585" s="107" t="s">
        <v>46</v>
      </c>
      <c r="F585" s="95"/>
      <c r="G585" s="95"/>
      <c r="H585" s="95"/>
      <c r="I585" s="95"/>
      <c r="J585" s="95"/>
      <c r="K585" s="95"/>
      <c r="L585" s="95"/>
      <c r="M585" s="96" t="s">
        <v>1703</v>
      </c>
      <c r="N585" s="97" t="n">
        <v>8</v>
      </c>
      <c r="O585" s="96" t="s">
        <v>1699</v>
      </c>
      <c r="P585" s="98"/>
      <c r="Q585" s="99" t="s">
        <v>1215</v>
      </c>
      <c r="R585" s="100" t="n">
        <v>0</v>
      </c>
      <c r="S585" s="101" t="n">
        <v>19772</v>
      </c>
    </row>
    <row r="586" customFormat="false" ht="15" hidden="false" customHeight="false" outlineLevel="0" collapsed="false">
      <c r="A586" s="90" t="s">
        <v>1875</v>
      </c>
      <c r="B586" s="102" t="s">
        <v>1876</v>
      </c>
      <c r="C586" s="92"/>
      <c r="D586" s="93"/>
      <c r="E586" s="107" t="s">
        <v>46</v>
      </c>
      <c r="F586" s="95"/>
      <c r="G586" s="95"/>
      <c r="H586" s="95"/>
      <c r="I586" s="95"/>
      <c r="J586" s="95"/>
      <c r="K586" s="95"/>
      <c r="L586" s="95"/>
      <c r="M586" s="96" t="s">
        <v>1703</v>
      </c>
      <c r="N586" s="97" t="n">
        <v>8</v>
      </c>
      <c r="O586" s="96" t="s">
        <v>1699</v>
      </c>
      <c r="P586" s="98"/>
      <c r="Q586" s="99" t="s">
        <v>1215</v>
      </c>
      <c r="R586" s="100" t="n">
        <v>0</v>
      </c>
      <c r="S586" s="101" t="n">
        <v>19773</v>
      </c>
    </row>
    <row r="587" customFormat="false" ht="15" hidden="false" customHeight="false" outlineLevel="0" collapsed="false">
      <c r="A587" s="90" t="s">
        <v>1877</v>
      </c>
      <c r="B587" s="102" t="s">
        <v>1878</v>
      </c>
      <c r="C587" s="92"/>
      <c r="D587" s="93"/>
      <c r="E587" s="107" t="s">
        <v>46</v>
      </c>
      <c r="F587" s="95"/>
      <c r="G587" s="95"/>
      <c r="H587" s="95"/>
      <c r="I587" s="95"/>
      <c r="J587" s="95"/>
      <c r="K587" s="95"/>
      <c r="L587" s="95"/>
      <c r="M587" s="96" t="s">
        <v>1703</v>
      </c>
      <c r="N587" s="97" t="n">
        <v>8</v>
      </c>
      <c r="O587" s="96" t="s">
        <v>1719</v>
      </c>
      <c r="P587" s="98"/>
      <c r="Q587" s="99" t="s">
        <v>1218</v>
      </c>
      <c r="R587" s="100" t="n">
        <v>0</v>
      </c>
      <c r="S587" s="101" t="n">
        <v>1982</v>
      </c>
    </row>
    <row r="588" customFormat="false" ht="15" hidden="false" customHeight="false" outlineLevel="0" collapsed="false">
      <c r="A588" s="109" t="s">
        <v>1879</v>
      </c>
      <c r="B588" s="102" t="s">
        <v>1880</v>
      </c>
      <c r="C588" s="92" t="n">
        <v>14</v>
      </c>
      <c r="D588" s="93" t="n">
        <v>2</v>
      </c>
      <c r="E588" s="94" t="s">
        <v>1881</v>
      </c>
      <c r="F588" s="95"/>
      <c r="G588" s="95"/>
      <c r="H588" s="95"/>
      <c r="I588" s="95"/>
      <c r="J588" s="95"/>
      <c r="K588" s="95"/>
      <c r="L588" s="95"/>
      <c r="M588" s="96" t="s">
        <v>1703</v>
      </c>
      <c r="N588" s="97" t="n">
        <v>8</v>
      </c>
      <c r="O588" s="96" t="s">
        <v>1719</v>
      </c>
      <c r="P588" s="98" t="s">
        <v>39</v>
      </c>
      <c r="Q588" s="99" t="s">
        <v>1215</v>
      </c>
      <c r="R588" s="100" t="n">
        <v>0</v>
      </c>
      <c r="S588" s="101" t="n">
        <v>1983</v>
      </c>
    </row>
    <row r="589" customFormat="false" ht="15" hidden="false" customHeight="false" outlineLevel="0" collapsed="false">
      <c r="A589" s="109" t="s">
        <v>1882</v>
      </c>
      <c r="B589" s="102" t="s">
        <v>1883</v>
      </c>
      <c r="C589" s="92" t="n">
        <v>10</v>
      </c>
      <c r="D589" s="93" t="n">
        <v>1</v>
      </c>
      <c r="E589" s="94" t="s">
        <v>115</v>
      </c>
      <c r="F589" s="95"/>
      <c r="G589" s="95"/>
      <c r="H589" s="95"/>
      <c r="I589" s="95"/>
      <c r="J589" s="95"/>
      <c r="K589" s="95"/>
      <c r="L589" s="95"/>
      <c r="M589" s="96" t="s">
        <v>1703</v>
      </c>
      <c r="N589" s="97" t="n">
        <v>8</v>
      </c>
      <c r="O589" s="96" t="s">
        <v>1699</v>
      </c>
      <c r="P589" s="98" t="s">
        <v>39</v>
      </c>
      <c r="Q589" s="99" t="s">
        <v>1218</v>
      </c>
      <c r="R589" s="100" t="n">
        <v>0</v>
      </c>
      <c r="S589" s="101" t="n">
        <v>1601</v>
      </c>
    </row>
    <row r="590" customFormat="false" ht="15" hidden="false" customHeight="false" outlineLevel="0" collapsed="false">
      <c r="A590" s="90" t="s">
        <v>1884</v>
      </c>
      <c r="B590" s="102" t="s">
        <v>1885</v>
      </c>
      <c r="C590" s="92"/>
      <c r="D590" s="93"/>
      <c r="E590" s="107" t="s">
        <v>46</v>
      </c>
      <c r="F590" s="95"/>
      <c r="G590" s="95"/>
      <c r="H590" s="95"/>
      <c r="I590" s="95"/>
      <c r="J590" s="95"/>
      <c r="K590" s="95"/>
      <c r="L590" s="95"/>
      <c r="M590" s="96" t="s">
        <v>1703</v>
      </c>
      <c r="N590" s="97" t="n">
        <v>8</v>
      </c>
      <c r="O590" s="96" t="s">
        <v>1699</v>
      </c>
      <c r="P590" s="98"/>
      <c r="Q590" s="99" t="s">
        <v>1218</v>
      </c>
      <c r="R590" s="100" t="n">
        <v>0</v>
      </c>
      <c r="S590" s="101" t="n">
        <v>1600</v>
      </c>
    </row>
    <row r="591" customFormat="false" ht="15" hidden="false" customHeight="false" outlineLevel="0" collapsed="false">
      <c r="A591" s="90" t="s">
        <v>1886</v>
      </c>
      <c r="B591" s="102" t="s">
        <v>1887</v>
      </c>
      <c r="C591" s="92"/>
      <c r="D591" s="93"/>
      <c r="E591" s="107" t="s">
        <v>115</v>
      </c>
      <c r="F591" s="95" t="s">
        <v>1888</v>
      </c>
      <c r="G591" s="95"/>
      <c r="H591" s="95"/>
      <c r="I591" s="95"/>
      <c r="J591" s="95"/>
      <c r="K591" s="95"/>
      <c r="L591" s="95"/>
      <c r="M591" s="96" t="s">
        <v>1703</v>
      </c>
      <c r="N591" s="97" t="n">
        <v>8</v>
      </c>
      <c r="O591" s="96" t="s">
        <v>1719</v>
      </c>
      <c r="P591" s="98"/>
      <c r="Q591" s="99" t="s">
        <v>1215</v>
      </c>
      <c r="R591" s="100" t="n">
        <v>0</v>
      </c>
      <c r="S591" s="101" t="n">
        <v>19798</v>
      </c>
    </row>
    <row r="592" customFormat="false" ht="15" hidden="false" customHeight="false" outlineLevel="0" collapsed="false">
      <c r="A592" s="90" t="s">
        <v>1889</v>
      </c>
      <c r="B592" s="102" t="s">
        <v>1890</v>
      </c>
      <c r="C592" s="92"/>
      <c r="D592" s="93"/>
      <c r="E592" s="107" t="s">
        <v>115</v>
      </c>
      <c r="F592" s="95"/>
      <c r="G592" s="95"/>
      <c r="H592" s="95"/>
      <c r="I592" s="95"/>
      <c r="J592" s="95"/>
      <c r="K592" s="95"/>
      <c r="L592" s="95"/>
      <c r="M592" s="96" t="s">
        <v>1703</v>
      </c>
      <c r="N592" s="97" t="n">
        <v>8</v>
      </c>
      <c r="O592" s="96" t="s">
        <v>1699</v>
      </c>
      <c r="P592" s="98"/>
      <c r="Q592" s="99" t="s">
        <v>1218</v>
      </c>
      <c r="R592" s="100" t="n">
        <v>0</v>
      </c>
      <c r="S592" s="101" t="n">
        <v>1612</v>
      </c>
    </row>
    <row r="593" customFormat="false" ht="15" hidden="false" customHeight="false" outlineLevel="0" collapsed="false">
      <c r="A593" s="90" t="s">
        <v>1891</v>
      </c>
      <c r="B593" s="102" t="s">
        <v>1892</v>
      </c>
      <c r="C593" s="92"/>
      <c r="D593" s="93"/>
      <c r="E593" s="107" t="s">
        <v>115</v>
      </c>
      <c r="F593" s="95"/>
      <c r="G593" s="95"/>
      <c r="H593" s="95"/>
      <c r="I593" s="95"/>
      <c r="J593" s="95"/>
      <c r="K593" s="95"/>
      <c r="L593" s="95"/>
      <c r="M593" s="96" t="s">
        <v>1703</v>
      </c>
      <c r="N593" s="97" t="n">
        <v>8</v>
      </c>
      <c r="O593" s="96" t="s">
        <v>1699</v>
      </c>
      <c r="P593" s="98"/>
      <c r="Q593" s="99" t="s">
        <v>1218</v>
      </c>
      <c r="R593" s="100" t="n">
        <v>0</v>
      </c>
      <c r="S593" s="101" t="n">
        <v>1613</v>
      </c>
    </row>
    <row r="594" customFormat="false" ht="15" hidden="false" customHeight="false" outlineLevel="0" collapsed="false">
      <c r="A594" s="90" t="s">
        <v>1893</v>
      </c>
      <c r="B594" s="102" t="s">
        <v>1894</v>
      </c>
      <c r="C594" s="92"/>
      <c r="D594" s="93"/>
      <c r="E594" s="107" t="s">
        <v>115</v>
      </c>
      <c r="F594" s="95"/>
      <c r="G594" s="95"/>
      <c r="H594" s="95"/>
      <c r="I594" s="95"/>
      <c r="J594" s="95"/>
      <c r="K594" s="95"/>
      <c r="L594" s="95"/>
      <c r="M594" s="96" t="s">
        <v>1703</v>
      </c>
      <c r="N594" s="97" t="n">
        <v>8</v>
      </c>
      <c r="O594" s="96" t="s">
        <v>1699</v>
      </c>
      <c r="P594" s="98"/>
      <c r="Q594" s="99" t="s">
        <v>1218</v>
      </c>
      <c r="R594" s="100" t="n">
        <v>0</v>
      </c>
      <c r="S594" s="101" t="n">
        <v>19819</v>
      </c>
    </row>
    <row r="595" customFormat="false" ht="15" hidden="false" customHeight="false" outlineLevel="0" collapsed="false">
      <c r="A595" s="90" t="s">
        <v>1895</v>
      </c>
      <c r="B595" s="102" t="s">
        <v>1896</v>
      </c>
      <c r="C595" s="92"/>
      <c r="D595" s="93"/>
      <c r="E595" s="107" t="s">
        <v>115</v>
      </c>
      <c r="F595" s="95"/>
      <c r="G595" s="95"/>
      <c r="H595" s="95"/>
      <c r="I595" s="95"/>
      <c r="J595" s="95"/>
      <c r="K595" s="95"/>
      <c r="L595" s="95"/>
      <c r="M595" s="96" t="s">
        <v>1703</v>
      </c>
      <c r="N595" s="97" t="n">
        <v>8</v>
      </c>
      <c r="O595" s="96" t="s">
        <v>1699</v>
      </c>
      <c r="P595" s="98"/>
      <c r="Q595" s="99" t="s">
        <v>1218</v>
      </c>
      <c r="R595" s="100" t="n">
        <v>0</v>
      </c>
      <c r="S595" s="101" t="n">
        <v>1616</v>
      </c>
    </row>
    <row r="596" customFormat="false" ht="15" hidden="false" customHeight="false" outlineLevel="0" collapsed="false">
      <c r="A596" s="90" t="s">
        <v>1897</v>
      </c>
      <c r="B596" s="102" t="s">
        <v>1898</v>
      </c>
      <c r="C596" s="92"/>
      <c r="D596" s="93"/>
      <c r="E596" s="107" t="s">
        <v>1160</v>
      </c>
      <c r="F596" s="95"/>
      <c r="G596" s="95"/>
      <c r="H596" s="95"/>
      <c r="I596" s="95"/>
      <c r="J596" s="95"/>
      <c r="K596" s="95"/>
      <c r="L596" s="95"/>
      <c r="M596" s="96" t="s">
        <v>1703</v>
      </c>
      <c r="N596" s="97" t="n">
        <v>8</v>
      </c>
      <c r="O596" s="96" t="s">
        <v>1699</v>
      </c>
      <c r="P596" s="98"/>
      <c r="Q596" s="99" t="s">
        <v>1218</v>
      </c>
      <c r="R596" s="100" t="n">
        <v>0</v>
      </c>
      <c r="S596" s="101" t="n">
        <v>1617</v>
      </c>
    </row>
    <row r="597" customFormat="false" ht="15" hidden="false" customHeight="false" outlineLevel="0" collapsed="false">
      <c r="A597" s="90" t="s">
        <v>1899</v>
      </c>
      <c r="B597" s="102" t="s">
        <v>1900</v>
      </c>
      <c r="C597" s="92"/>
      <c r="D597" s="93"/>
      <c r="E597" s="107" t="s">
        <v>46</v>
      </c>
      <c r="F597" s="95"/>
      <c r="G597" s="95"/>
      <c r="H597" s="95"/>
      <c r="I597" s="95"/>
      <c r="J597" s="95"/>
      <c r="K597" s="95"/>
      <c r="L597" s="95"/>
      <c r="M597" s="96" t="s">
        <v>1703</v>
      </c>
      <c r="N597" s="97" t="n">
        <v>8</v>
      </c>
      <c r="O597" s="96" t="s">
        <v>1699</v>
      </c>
      <c r="P597" s="98"/>
      <c r="Q597" s="99" t="s">
        <v>1218</v>
      </c>
      <c r="R597" s="100" t="n">
        <v>0</v>
      </c>
      <c r="S597" s="101" t="n">
        <v>1606</v>
      </c>
    </row>
    <row r="598" customFormat="false" ht="15" hidden="false" customHeight="false" outlineLevel="0" collapsed="false">
      <c r="A598" s="109" t="s">
        <v>1901</v>
      </c>
      <c r="B598" s="102" t="s">
        <v>1902</v>
      </c>
      <c r="C598" s="92" t="n">
        <v>17</v>
      </c>
      <c r="D598" s="93" t="n">
        <v>3</v>
      </c>
      <c r="E598" s="94" t="s">
        <v>79</v>
      </c>
      <c r="F598" s="95" t="s">
        <v>1903</v>
      </c>
      <c r="G598" s="95"/>
      <c r="H598" s="95"/>
      <c r="I598" s="95"/>
      <c r="J598" s="95"/>
      <c r="K598" s="95"/>
      <c r="L598" s="95"/>
      <c r="M598" s="96" t="s">
        <v>1703</v>
      </c>
      <c r="N598" s="97" t="n">
        <v>8</v>
      </c>
      <c r="O598" s="96" t="s">
        <v>1719</v>
      </c>
      <c r="P598" s="98" t="s">
        <v>39</v>
      </c>
      <c r="Q598" s="99" t="s">
        <v>1218</v>
      </c>
      <c r="R598" s="100" t="n">
        <v>0</v>
      </c>
      <c r="S598" s="101" t="n">
        <v>1622</v>
      </c>
    </row>
    <row r="599" customFormat="false" ht="15" hidden="false" customHeight="false" outlineLevel="0" collapsed="false">
      <c r="A599" s="90" t="s">
        <v>1904</v>
      </c>
      <c r="B599" s="102" t="s">
        <v>1905</v>
      </c>
      <c r="C599" s="92"/>
      <c r="D599" s="93"/>
      <c r="E599" s="107" t="s">
        <v>46</v>
      </c>
      <c r="F599" s="95"/>
      <c r="G599" s="95"/>
      <c r="H599" s="95"/>
      <c r="I599" s="95"/>
      <c r="J599" s="95"/>
      <c r="K599" s="95"/>
      <c r="L599" s="95"/>
      <c r="M599" s="96" t="s">
        <v>1703</v>
      </c>
      <c r="N599" s="97" t="n">
        <v>8</v>
      </c>
      <c r="O599" s="96" t="s">
        <v>1719</v>
      </c>
      <c r="P599" s="98"/>
      <c r="Q599" s="99" t="s">
        <v>1218</v>
      </c>
      <c r="R599" s="100" t="n">
        <v>0</v>
      </c>
      <c r="S599" s="101" t="n">
        <v>19837</v>
      </c>
    </row>
    <row r="600" customFormat="false" ht="15" hidden="false" customHeight="false" outlineLevel="0" collapsed="false">
      <c r="A600" s="90" t="s">
        <v>1906</v>
      </c>
      <c r="B600" s="102" t="s">
        <v>1907</v>
      </c>
      <c r="C600" s="92"/>
      <c r="D600" s="93"/>
      <c r="E600" s="107" t="s">
        <v>46</v>
      </c>
      <c r="F600" s="95"/>
      <c r="G600" s="95"/>
      <c r="H600" s="95"/>
      <c r="I600" s="95"/>
      <c r="J600" s="95"/>
      <c r="K600" s="95"/>
      <c r="L600" s="95"/>
      <c r="M600" s="96" t="s">
        <v>1703</v>
      </c>
      <c r="N600" s="97" t="n">
        <v>8</v>
      </c>
      <c r="O600" s="96" t="s">
        <v>1719</v>
      </c>
      <c r="P600" s="98"/>
      <c r="Q600" s="99" t="s">
        <v>1215</v>
      </c>
      <c r="R600" s="100" t="n">
        <v>0</v>
      </c>
      <c r="S600" s="101" t="n">
        <v>19845</v>
      </c>
    </row>
    <row r="601" customFormat="false" ht="15" hidden="false" customHeight="false" outlineLevel="0" collapsed="false">
      <c r="A601" s="90" t="s">
        <v>1908</v>
      </c>
      <c r="B601" s="102" t="s">
        <v>1909</v>
      </c>
      <c r="C601" s="92"/>
      <c r="D601" s="93"/>
      <c r="E601" s="107" t="s">
        <v>1910</v>
      </c>
      <c r="F601" s="95"/>
      <c r="G601" s="95"/>
      <c r="H601" s="95"/>
      <c r="I601" s="95"/>
      <c r="J601" s="95"/>
      <c r="K601" s="95"/>
      <c r="L601" s="95"/>
      <c r="M601" s="96" t="s">
        <v>1703</v>
      </c>
      <c r="N601" s="97" t="n">
        <v>8</v>
      </c>
      <c r="O601" s="96" t="s">
        <v>1719</v>
      </c>
      <c r="P601" s="98"/>
      <c r="Q601" s="99" t="s">
        <v>1215</v>
      </c>
      <c r="R601" s="100" t="n">
        <v>0</v>
      </c>
      <c r="S601" s="101" t="n">
        <v>1856</v>
      </c>
    </row>
    <row r="602" customFormat="false" ht="15" hidden="false" customHeight="false" outlineLevel="0" collapsed="false">
      <c r="A602" s="90" t="s">
        <v>1911</v>
      </c>
      <c r="B602" s="102" t="s">
        <v>1912</v>
      </c>
      <c r="C602" s="92"/>
      <c r="D602" s="93"/>
      <c r="E602" s="107" t="s">
        <v>46</v>
      </c>
      <c r="F602" s="95"/>
      <c r="G602" s="95"/>
      <c r="H602" s="95"/>
      <c r="I602" s="95"/>
      <c r="J602" s="95"/>
      <c r="K602" s="95"/>
      <c r="L602" s="95"/>
      <c r="M602" s="96" t="s">
        <v>1703</v>
      </c>
      <c r="N602" s="97" t="n">
        <v>8</v>
      </c>
      <c r="O602" s="96" t="s">
        <v>1719</v>
      </c>
      <c r="P602" s="98"/>
      <c r="Q602" s="99" t="s">
        <v>1215</v>
      </c>
      <c r="R602" s="100" t="n">
        <v>0</v>
      </c>
      <c r="S602" s="101" t="n">
        <v>1854</v>
      </c>
    </row>
    <row r="603" customFormat="false" ht="15" hidden="false" customHeight="false" outlineLevel="0" collapsed="false">
      <c r="A603" s="109" t="s">
        <v>1913</v>
      </c>
      <c r="B603" s="102" t="s">
        <v>1914</v>
      </c>
      <c r="C603" s="92" t="n">
        <v>11</v>
      </c>
      <c r="D603" s="93" t="n">
        <v>1</v>
      </c>
      <c r="E603" s="94" t="s">
        <v>115</v>
      </c>
      <c r="F603" s="95"/>
      <c r="G603" s="95"/>
      <c r="H603" s="95"/>
      <c r="I603" s="95"/>
      <c r="J603" s="95"/>
      <c r="K603" s="95"/>
      <c r="L603" s="95"/>
      <c r="M603" s="96" t="s">
        <v>1703</v>
      </c>
      <c r="N603" s="97" t="n">
        <v>8</v>
      </c>
      <c r="O603" s="96" t="s">
        <v>1699</v>
      </c>
      <c r="P603" s="98" t="s">
        <v>39</v>
      </c>
      <c r="Q603" s="99" t="s">
        <v>1215</v>
      </c>
      <c r="R603" s="100" t="n">
        <v>0</v>
      </c>
      <c r="S603" s="101" t="n">
        <v>1789</v>
      </c>
    </row>
    <row r="604" customFormat="false" ht="15" hidden="false" customHeight="false" outlineLevel="0" collapsed="false">
      <c r="A604" s="90" t="s">
        <v>1915</v>
      </c>
      <c r="B604" s="102" t="s">
        <v>1916</v>
      </c>
      <c r="C604" s="92"/>
      <c r="D604" s="93"/>
      <c r="E604" s="107" t="s">
        <v>115</v>
      </c>
      <c r="F604" s="95"/>
      <c r="G604" s="95"/>
      <c r="H604" s="95"/>
      <c r="I604" s="95"/>
      <c r="J604" s="95"/>
      <c r="K604" s="95"/>
      <c r="L604" s="95"/>
      <c r="M604" s="96" t="s">
        <v>1703</v>
      </c>
      <c r="N604" s="97" t="n">
        <v>8</v>
      </c>
      <c r="O604" s="96" t="s">
        <v>1699</v>
      </c>
      <c r="P604" s="98"/>
      <c r="Q604" s="99" t="s">
        <v>1215</v>
      </c>
      <c r="R604" s="100" t="n">
        <v>0</v>
      </c>
      <c r="S604" s="101" t="n">
        <v>1884</v>
      </c>
    </row>
    <row r="605" customFormat="false" ht="15" hidden="false" customHeight="false" outlineLevel="0" collapsed="false">
      <c r="A605" s="90" t="s">
        <v>1917</v>
      </c>
      <c r="B605" s="102" t="s">
        <v>1918</v>
      </c>
      <c r="C605" s="92"/>
      <c r="D605" s="93"/>
      <c r="E605" s="107" t="s">
        <v>115</v>
      </c>
      <c r="F605" s="95"/>
      <c r="G605" s="95"/>
      <c r="H605" s="95"/>
      <c r="I605" s="95"/>
      <c r="J605" s="95"/>
      <c r="K605" s="95"/>
      <c r="L605" s="95"/>
      <c r="M605" s="96" t="s">
        <v>1703</v>
      </c>
      <c r="N605" s="97" t="n">
        <v>8</v>
      </c>
      <c r="O605" s="96" t="s">
        <v>1699</v>
      </c>
      <c r="P605" s="98"/>
      <c r="Q605" s="99" t="s">
        <v>1215</v>
      </c>
      <c r="R605" s="100" t="n">
        <v>0</v>
      </c>
      <c r="S605" s="101" t="n">
        <v>1885</v>
      </c>
    </row>
    <row r="606" customFormat="false" ht="15" hidden="false" customHeight="false" outlineLevel="0" collapsed="false">
      <c r="A606" s="90" t="s">
        <v>1919</v>
      </c>
      <c r="B606" s="102" t="s">
        <v>1920</v>
      </c>
      <c r="C606" s="92"/>
      <c r="D606" s="93"/>
      <c r="E606" s="107" t="s">
        <v>46</v>
      </c>
      <c r="F606" s="95"/>
      <c r="G606" s="95"/>
      <c r="H606" s="95"/>
      <c r="I606" s="95"/>
      <c r="J606" s="95"/>
      <c r="K606" s="95"/>
      <c r="L606" s="95"/>
      <c r="M606" s="96" t="s">
        <v>1703</v>
      </c>
      <c r="N606" s="97" t="n">
        <v>8</v>
      </c>
      <c r="O606" s="96" t="s">
        <v>1699</v>
      </c>
      <c r="P606" s="98"/>
      <c r="Q606" s="99" t="s">
        <v>1215</v>
      </c>
      <c r="R606" s="100" t="n">
        <v>0</v>
      </c>
      <c r="S606" s="101" t="n">
        <v>1883</v>
      </c>
    </row>
    <row r="607" customFormat="false" ht="15" hidden="false" customHeight="false" outlineLevel="0" collapsed="false">
      <c r="A607" s="90" t="s">
        <v>1921</v>
      </c>
      <c r="B607" s="102" t="s">
        <v>1922</v>
      </c>
      <c r="C607" s="92"/>
      <c r="D607" s="93"/>
      <c r="E607" s="107" t="s">
        <v>115</v>
      </c>
      <c r="F607" s="95"/>
      <c r="G607" s="95"/>
      <c r="H607" s="95"/>
      <c r="I607" s="95"/>
      <c r="J607" s="95"/>
      <c r="K607" s="95"/>
      <c r="L607" s="95"/>
      <c r="M607" s="96" t="s">
        <v>1703</v>
      </c>
      <c r="N607" s="97" t="n">
        <v>8</v>
      </c>
      <c r="O607" s="96" t="s">
        <v>1699</v>
      </c>
      <c r="P607" s="98"/>
      <c r="Q607" s="99" t="s">
        <v>1215</v>
      </c>
      <c r="R607" s="100" t="n">
        <v>0</v>
      </c>
      <c r="S607" s="101" t="n">
        <v>1886</v>
      </c>
    </row>
    <row r="608" customFormat="false" ht="15" hidden="false" customHeight="false" outlineLevel="0" collapsed="false">
      <c r="A608" s="90" t="s">
        <v>1923</v>
      </c>
      <c r="B608" s="102" t="s">
        <v>1924</v>
      </c>
      <c r="C608" s="92"/>
      <c r="D608" s="93"/>
      <c r="E608" s="107" t="s">
        <v>115</v>
      </c>
      <c r="F608" s="95"/>
      <c r="G608" s="95"/>
      <c r="H608" s="95"/>
      <c r="I608" s="95"/>
      <c r="J608" s="95"/>
      <c r="K608" s="95"/>
      <c r="L608" s="95"/>
      <c r="M608" s="96" t="s">
        <v>1703</v>
      </c>
      <c r="N608" s="97" t="n">
        <v>8</v>
      </c>
      <c r="O608" s="96" t="s">
        <v>1699</v>
      </c>
      <c r="P608" s="98"/>
      <c r="Q608" s="99" t="s">
        <v>1215</v>
      </c>
      <c r="R608" s="100" t="n">
        <v>0</v>
      </c>
      <c r="S608" s="101" t="n">
        <v>1887</v>
      </c>
    </row>
    <row r="609" customFormat="false" ht="15" hidden="false" customHeight="false" outlineLevel="0" collapsed="false">
      <c r="A609" s="90" t="s">
        <v>1925</v>
      </c>
      <c r="B609" s="102" t="s">
        <v>1926</v>
      </c>
      <c r="C609" s="92"/>
      <c r="D609" s="93"/>
      <c r="E609" s="107" t="s">
        <v>46</v>
      </c>
      <c r="F609" s="95" t="s">
        <v>1927</v>
      </c>
      <c r="G609" s="95"/>
      <c r="H609" s="95"/>
      <c r="I609" s="95"/>
      <c r="J609" s="95"/>
      <c r="K609" s="95"/>
      <c r="L609" s="95"/>
      <c r="M609" s="96" t="s">
        <v>1703</v>
      </c>
      <c r="N609" s="97" t="n">
        <v>8</v>
      </c>
      <c r="O609" s="96" t="s">
        <v>1719</v>
      </c>
      <c r="P609" s="98"/>
      <c r="Q609" s="99" t="s">
        <v>1215</v>
      </c>
      <c r="R609" s="100" t="n">
        <v>0</v>
      </c>
      <c r="S609" s="101" t="n">
        <v>1822</v>
      </c>
    </row>
    <row r="610" customFormat="false" ht="15" hidden="false" customHeight="false" outlineLevel="0" collapsed="false">
      <c r="A610" s="90" t="s">
        <v>1928</v>
      </c>
      <c r="B610" s="102" t="s">
        <v>1929</v>
      </c>
      <c r="C610" s="92"/>
      <c r="D610" s="93"/>
      <c r="E610" s="107" t="s">
        <v>46</v>
      </c>
      <c r="F610" s="95"/>
      <c r="G610" s="95"/>
      <c r="H610" s="95"/>
      <c r="I610" s="95"/>
      <c r="J610" s="95"/>
      <c r="K610" s="95"/>
      <c r="L610" s="95"/>
      <c r="M610" s="96" t="s">
        <v>1703</v>
      </c>
      <c r="N610" s="97" t="n">
        <v>8</v>
      </c>
      <c r="O610" s="96" t="s">
        <v>1719</v>
      </c>
      <c r="P610" s="98"/>
      <c r="Q610" s="99" t="s">
        <v>1215</v>
      </c>
      <c r="R610" s="100" t="n">
        <v>0</v>
      </c>
      <c r="S610" s="101" t="n">
        <v>19848</v>
      </c>
    </row>
    <row r="611" customFormat="false" ht="15" hidden="false" customHeight="false" outlineLevel="0" collapsed="false">
      <c r="A611" s="90" t="s">
        <v>1930</v>
      </c>
      <c r="B611" s="102" t="s">
        <v>1931</v>
      </c>
      <c r="C611" s="92"/>
      <c r="D611" s="93"/>
      <c r="E611" s="107" t="s">
        <v>46</v>
      </c>
      <c r="F611" s="95"/>
      <c r="G611" s="95"/>
      <c r="H611" s="95"/>
      <c r="I611" s="95"/>
      <c r="J611" s="95"/>
      <c r="K611" s="95"/>
      <c r="L611" s="95"/>
      <c r="M611" s="96" t="s">
        <v>1703</v>
      </c>
      <c r="N611" s="97" t="n">
        <v>8</v>
      </c>
      <c r="O611" s="96" t="s">
        <v>1719</v>
      </c>
      <c r="P611" s="98"/>
      <c r="Q611" s="99" t="s">
        <v>1215</v>
      </c>
      <c r="R611" s="100" t="n">
        <v>0</v>
      </c>
      <c r="S611" s="101" t="n">
        <v>19849</v>
      </c>
    </row>
    <row r="612" customFormat="false" ht="15" hidden="false" customHeight="false" outlineLevel="0" collapsed="false">
      <c r="A612" s="90" t="s">
        <v>1932</v>
      </c>
      <c r="B612" s="102" t="s">
        <v>1933</v>
      </c>
      <c r="C612" s="92"/>
      <c r="D612" s="93"/>
      <c r="E612" s="107" t="s">
        <v>115</v>
      </c>
      <c r="F612" s="95"/>
      <c r="G612" s="95"/>
      <c r="H612" s="95"/>
      <c r="I612" s="95"/>
      <c r="J612" s="95"/>
      <c r="K612" s="95"/>
      <c r="L612" s="95"/>
      <c r="M612" s="96" t="s">
        <v>1703</v>
      </c>
      <c r="N612" s="97" t="n">
        <v>8</v>
      </c>
      <c r="O612" s="96" t="s">
        <v>1699</v>
      </c>
      <c r="P612" s="98"/>
      <c r="Q612" s="99" t="s">
        <v>1215</v>
      </c>
      <c r="R612" s="100" t="n">
        <v>0</v>
      </c>
      <c r="S612" s="101" t="n">
        <v>1823</v>
      </c>
    </row>
    <row r="613" customFormat="false" ht="15" hidden="false" customHeight="false" outlineLevel="0" collapsed="false">
      <c r="A613" s="90" t="s">
        <v>1934</v>
      </c>
      <c r="B613" s="102" t="s">
        <v>1935</v>
      </c>
      <c r="C613" s="92"/>
      <c r="D613" s="93"/>
      <c r="E613" s="107" t="s">
        <v>46</v>
      </c>
      <c r="F613" s="95"/>
      <c r="G613" s="95"/>
      <c r="H613" s="95"/>
      <c r="I613" s="95"/>
      <c r="J613" s="95"/>
      <c r="K613" s="95"/>
      <c r="L613" s="95"/>
      <c r="M613" s="96" t="s">
        <v>1703</v>
      </c>
      <c r="N613" s="97" t="n">
        <v>8</v>
      </c>
      <c r="O613" s="96" t="s">
        <v>1699</v>
      </c>
      <c r="P613" s="98"/>
      <c r="Q613" s="99" t="s">
        <v>1215</v>
      </c>
      <c r="R613" s="100" t="n">
        <v>0</v>
      </c>
      <c r="S613" s="101" t="n">
        <v>1821</v>
      </c>
    </row>
    <row r="614" customFormat="false" ht="15" hidden="false" customHeight="false" outlineLevel="0" collapsed="false">
      <c r="A614" s="109" t="s">
        <v>1936</v>
      </c>
      <c r="B614" s="102" t="s">
        <v>1937</v>
      </c>
      <c r="C614" s="92" t="n">
        <v>12</v>
      </c>
      <c r="D614" s="93" t="n">
        <v>1</v>
      </c>
      <c r="E614" s="94" t="s">
        <v>115</v>
      </c>
      <c r="F614" s="95"/>
      <c r="G614" s="95"/>
      <c r="H614" s="95"/>
      <c r="I614" s="95"/>
      <c r="J614" s="95"/>
      <c r="K614" s="95"/>
      <c r="L614" s="95"/>
      <c r="M614" s="96" t="s">
        <v>1703</v>
      </c>
      <c r="N614" s="97" t="n">
        <v>8</v>
      </c>
      <c r="O614" s="96" t="s">
        <v>1719</v>
      </c>
      <c r="P614" s="98" t="s">
        <v>39</v>
      </c>
      <c r="Q614" s="99" t="s">
        <v>1215</v>
      </c>
      <c r="R614" s="100" t="n">
        <v>0</v>
      </c>
      <c r="S614" s="101" t="n">
        <v>1791</v>
      </c>
    </row>
    <row r="615" customFormat="false" ht="15" hidden="false" customHeight="false" outlineLevel="0" collapsed="false">
      <c r="A615" s="90" t="s">
        <v>1938</v>
      </c>
      <c r="B615" s="102" t="s">
        <v>1939</v>
      </c>
      <c r="C615" s="92"/>
      <c r="D615" s="93"/>
      <c r="E615" s="107" t="s">
        <v>46</v>
      </c>
      <c r="F615" s="95"/>
      <c r="G615" s="95"/>
      <c r="H615" s="95"/>
      <c r="I615" s="95"/>
      <c r="J615" s="95"/>
      <c r="K615" s="95"/>
      <c r="L615" s="95"/>
      <c r="M615" s="96" t="s">
        <v>1703</v>
      </c>
      <c r="N615" s="97" t="n">
        <v>8</v>
      </c>
      <c r="O615" s="96" t="s">
        <v>1699</v>
      </c>
      <c r="P615" s="98"/>
      <c r="Q615" s="99" t="s">
        <v>1215</v>
      </c>
      <c r="R615" s="100" t="n">
        <v>0</v>
      </c>
      <c r="S615" s="101" t="n">
        <v>19855</v>
      </c>
    </row>
    <row r="616" customFormat="false" ht="15" hidden="false" customHeight="false" outlineLevel="0" collapsed="false">
      <c r="A616" s="90" t="s">
        <v>1940</v>
      </c>
      <c r="B616" s="102" t="s">
        <v>1941</v>
      </c>
      <c r="C616" s="92"/>
      <c r="D616" s="93"/>
      <c r="E616" s="107" t="s">
        <v>1942</v>
      </c>
      <c r="F616" s="95"/>
      <c r="G616" s="95"/>
      <c r="H616" s="95"/>
      <c r="I616" s="95"/>
      <c r="J616" s="95"/>
      <c r="K616" s="95"/>
      <c r="L616" s="95"/>
      <c r="M616" s="96" t="s">
        <v>1703</v>
      </c>
      <c r="N616" s="97" t="n">
        <v>8</v>
      </c>
      <c r="O616" s="96" t="s">
        <v>1699</v>
      </c>
      <c r="P616" s="98"/>
      <c r="Q616" s="99" t="s">
        <v>1215</v>
      </c>
      <c r="R616" s="100" t="n">
        <v>0</v>
      </c>
      <c r="S616" s="101" t="n">
        <v>19856</v>
      </c>
    </row>
    <row r="617" customFormat="false" ht="15" hidden="false" customHeight="false" outlineLevel="0" collapsed="false">
      <c r="A617" s="90" t="s">
        <v>1943</v>
      </c>
      <c r="B617" s="102" t="s">
        <v>1944</v>
      </c>
      <c r="C617" s="92"/>
      <c r="D617" s="93"/>
      <c r="E617" s="107" t="s">
        <v>46</v>
      </c>
      <c r="F617" s="95"/>
      <c r="G617" s="95"/>
      <c r="H617" s="95"/>
      <c r="I617" s="95"/>
      <c r="J617" s="95"/>
      <c r="K617" s="95"/>
      <c r="L617" s="95"/>
      <c r="M617" s="96" t="s">
        <v>1703</v>
      </c>
      <c r="N617" s="97" t="n">
        <v>8</v>
      </c>
      <c r="O617" s="96" t="s">
        <v>1699</v>
      </c>
      <c r="P617" s="98"/>
      <c r="Q617" s="99" t="s">
        <v>1215</v>
      </c>
      <c r="R617" s="100" t="n">
        <v>0</v>
      </c>
      <c r="S617" s="101" t="n">
        <v>1790</v>
      </c>
    </row>
    <row r="618" customFormat="false" ht="15" hidden="false" customHeight="false" outlineLevel="0" collapsed="false">
      <c r="A618" s="90" t="s">
        <v>1945</v>
      </c>
      <c r="B618" s="102" t="s">
        <v>1946</v>
      </c>
      <c r="C618" s="92"/>
      <c r="D618" s="93"/>
      <c r="E618" s="107" t="s">
        <v>1947</v>
      </c>
      <c r="F618" s="95"/>
      <c r="G618" s="95"/>
      <c r="H618" s="95"/>
      <c r="I618" s="95"/>
      <c r="J618" s="95"/>
      <c r="K618" s="95"/>
      <c r="L618" s="95"/>
      <c r="M618" s="96" t="s">
        <v>1703</v>
      </c>
      <c r="N618" s="97" t="n">
        <v>8</v>
      </c>
      <c r="O618" s="96" t="s">
        <v>1699</v>
      </c>
      <c r="P618" s="98"/>
      <c r="Q618" s="99" t="s">
        <v>1215</v>
      </c>
      <c r="R618" s="100" t="n">
        <v>0</v>
      </c>
      <c r="S618" s="101" t="n">
        <v>19857</v>
      </c>
    </row>
    <row r="619" customFormat="false" ht="15" hidden="false" customHeight="false" outlineLevel="0" collapsed="false">
      <c r="A619" s="90" t="s">
        <v>1948</v>
      </c>
      <c r="B619" s="102" t="s">
        <v>1949</v>
      </c>
      <c r="C619" s="92"/>
      <c r="D619" s="93"/>
      <c r="E619" s="107" t="s">
        <v>46</v>
      </c>
      <c r="F619" s="95"/>
      <c r="G619" s="95"/>
      <c r="H619" s="95"/>
      <c r="I619" s="95"/>
      <c r="J619" s="95"/>
      <c r="K619" s="95"/>
      <c r="L619" s="95"/>
      <c r="M619" s="96" t="s">
        <v>1703</v>
      </c>
      <c r="N619" s="97" t="n">
        <v>8</v>
      </c>
      <c r="O619" s="96" t="s">
        <v>1699</v>
      </c>
      <c r="P619" s="98"/>
      <c r="Q619" s="99" t="s">
        <v>1215</v>
      </c>
      <c r="R619" s="100" t="n">
        <v>0</v>
      </c>
      <c r="S619" s="101" t="n">
        <v>19858</v>
      </c>
    </row>
    <row r="620" customFormat="false" ht="15" hidden="false" customHeight="false" outlineLevel="0" collapsed="false">
      <c r="A620" s="109" t="s">
        <v>1950</v>
      </c>
      <c r="B620" s="102" t="s">
        <v>1951</v>
      </c>
      <c r="C620" s="92" t="n">
        <v>16</v>
      </c>
      <c r="D620" s="93" t="n">
        <v>3</v>
      </c>
      <c r="E620" s="94" t="s">
        <v>115</v>
      </c>
      <c r="F620" s="95"/>
      <c r="G620" s="95"/>
      <c r="H620" s="95"/>
      <c r="I620" s="95"/>
      <c r="J620" s="95"/>
      <c r="K620" s="95"/>
      <c r="L620" s="95"/>
      <c r="M620" s="96" t="s">
        <v>1703</v>
      </c>
      <c r="N620" s="97" t="n">
        <v>8</v>
      </c>
      <c r="O620" s="96" t="s">
        <v>1719</v>
      </c>
      <c r="P620" s="98" t="s">
        <v>39</v>
      </c>
      <c r="Q620" s="99" t="s">
        <v>1215</v>
      </c>
      <c r="R620" s="100" t="n">
        <v>0</v>
      </c>
      <c r="S620" s="101" t="n">
        <v>1829</v>
      </c>
    </row>
    <row r="621" customFormat="false" ht="15" hidden="false" customHeight="false" outlineLevel="0" collapsed="false">
      <c r="A621" s="90" t="s">
        <v>1952</v>
      </c>
      <c r="B621" s="102" t="s">
        <v>1953</v>
      </c>
      <c r="C621" s="92"/>
      <c r="D621" s="93"/>
      <c r="E621" s="107" t="s">
        <v>46</v>
      </c>
      <c r="F621" s="95"/>
      <c r="G621" s="95"/>
      <c r="H621" s="95"/>
      <c r="I621" s="95"/>
      <c r="J621" s="95"/>
      <c r="K621" s="95"/>
      <c r="L621" s="95"/>
      <c r="M621" s="96" t="s">
        <v>1703</v>
      </c>
      <c r="N621" s="97" t="n">
        <v>8</v>
      </c>
      <c r="O621" s="96" t="s">
        <v>1719</v>
      </c>
      <c r="P621" s="98"/>
      <c r="Q621" s="99" t="s">
        <v>1218</v>
      </c>
      <c r="R621" s="100" t="n">
        <v>0</v>
      </c>
      <c r="S621" s="101" t="n">
        <v>19863</v>
      </c>
    </row>
    <row r="622" customFormat="false" ht="15" hidden="false" customHeight="false" outlineLevel="0" collapsed="false">
      <c r="A622" s="109" t="s">
        <v>1954</v>
      </c>
      <c r="B622" s="102" t="s">
        <v>1955</v>
      </c>
      <c r="C622" s="92" t="n">
        <v>15</v>
      </c>
      <c r="D622" s="93" t="n">
        <v>2</v>
      </c>
      <c r="E622" s="94" t="s">
        <v>1956</v>
      </c>
      <c r="F622" s="95"/>
      <c r="G622" s="95"/>
      <c r="H622" s="95"/>
      <c r="I622" s="95"/>
      <c r="J622" s="95"/>
      <c r="K622" s="95"/>
      <c r="L622" s="95"/>
      <c r="M622" s="96" t="s">
        <v>1703</v>
      </c>
      <c r="N622" s="97" t="n">
        <v>8</v>
      </c>
      <c r="O622" s="96" t="s">
        <v>1719</v>
      </c>
      <c r="P622" s="98" t="s">
        <v>39</v>
      </c>
      <c r="Q622" s="99" t="s">
        <v>1215</v>
      </c>
      <c r="R622" s="100" t="n">
        <v>0</v>
      </c>
      <c r="S622" s="101" t="n">
        <v>1879</v>
      </c>
    </row>
    <row r="623" customFormat="false" ht="15" hidden="false" customHeight="false" outlineLevel="0" collapsed="false">
      <c r="A623" s="90" t="s">
        <v>1957</v>
      </c>
      <c r="B623" s="102" t="s">
        <v>1958</v>
      </c>
      <c r="C623" s="92" t="n">
        <v>15</v>
      </c>
      <c r="D623" s="93" t="n">
        <v>2</v>
      </c>
      <c r="E623" s="107" t="s">
        <v>46</v>
      </c>
      <c r="F623" s="95"/>
      <c r="G623" s="95"/>
      <c r="H623" s="95"/>
      <c r="I623" s="95"/>
      <c r="J623" s="95"/>
      <c r="K623" s="95"/>
      <c r="L623" s="95"/>
      <c r="M623" s="96" t="s">
        <v>1703</v>
      </c>
      <c r="N623" s="97" t="n">
        <v>8</v>
      </c>
      <c r="O623" s="96" t="s">
        <v>1719</v>
      </c>
      <c r="P623" s="98"/>
      <c r="Q623" s="99" t="s">
        <v>1215</v>
      </c>
      <c r="R623" s="100" t="n">
        <v>0</v>
      </c>
      <c r="S623" s="101" t="n">
        <v>19864</v>
      </c>
    </row>
    <row r="624" customFormat="false" ht="15" hidden="false" customHeight="false" outlineLevel="0" collapsed="false">
      <c r="A624" s="90" t="s">
        <v>1959</v>
      </c>
      <c r="B624" s="102" t="s">
        <v>1960</v>
      </c>
      <c r="C624" s="92" t="n">
        <v>15</v>
      </c>
      <c r="D624" s="93" t="n">
        <v>2</v>
      </c>
      <c r="E624" s="107" t="s">
        <v>46</v>
      </c>
      <c r="F624" s="95"/>
      <c r="G624" s="95"/>
      <c r="H624" s="95"/>
      <c r="I624" s="95"/>
      <c r="J624" s="95"/>
      <c r="K624" s="95"/>
      <c r="L624" s="95"/>
      <c r="M624" s="96" t="s">
        <v>1703</v>
      </c>
      <c r="N624" s="97" t="n">
        <v>8</v>
      </c>
      <c r="O624" s="96" t="s">
        <v>1719</v>
      </c>
      <c r="P624" s="98"/>
      <c r="Q624" s="99" t="s">
        <v>1215</v>
      </c>
      <c r="R624" s="100" t="n">
        <v>0</v>
      </c>
      <c r="S624" s="101" t="n">
        <v>19865</v>
      </c>
    </row>
    <row r="625" customFormat="false" ht="15" hidden="false" customHeight="false" outlineLevel="0" collapsed="false">
      <c r="A625" s="90" t="s">
        <v>1961</v>
      </c>
      <c r="B625" s="102" t="s">
        <v>1962</v>
      </c>
      <c r="C625" s="92" t="n">
        <v>15</v>
      </c>
      <c r="D625" s="93" t="n">
        <v>2</v>
      </c>
      <c r="E625" s="107" t="s">
        <v>46</v>
      </c>
      <c r="F625" s="95"/>
      <c r="G625" s="95"/>
      <c r="H625" s="95"/>
      <c r="I625" s="95"/>
      <c r="J625" s="95"/>
      <c r="K625" s="95"/>
      <c r="L625" s="95"/>
      <c r="M625" s="96" t="s">
        <v>1703</v>
      </c>
      <c r="N625" s="97" t="n">
        <v>8</v>
      </c>
      <c r="O625" s="96" t="s">
        <v>1719</v>
      </c>
      <c r="P625" s="98"/>
      <c r="Q625" s="99" t="s">
        <v>1215</v>
      </c>
      <c r="R625" s="100" t="n">
        <v>0</v>
      </c>
      <c r="S625" s="101" t="n">
        <v>19866</v>
      </c>
    </row>
    <row r="626" customFormat="false" ht="15" hidden="false" customHeight="false" outlineLevel="0" collapsed="false">
      <c r="A626" s="90" t="s">
        <v>1963</v>
      </c>
      <c r="B626" s="102" t="s">
        <v>1964</v>
      </c>
      <c r="C626" s="92" t="n">
        <v>15</v>
      </c>
      <c r="D626" s="93" t="n">
        <v>2</v>
      </c>
      <c r="E626" s="107" t="s">
        <v>1965</v>
      </c>
      <c r="F626" s="95"/>
      <c r="G626" s="95"/>
      <c r="H626" s="95"/>
      <c r="I626" s="95"/>
      <c r="J626" s="95"/>
      <c r="K626" s="95"/>
      <c r="L626" s="95"/>
      <c r="M626" s="96" t="s">
        <v>1703</v>
      </c>
      <c r="N626" s="97" t="n">
        <v>8</v>
      </c>
      <c r="O626" s="96" t="s">
        <v>1719</v>
      </c>
      <c r="P626" s="98"/>
      <c r="Q626" s="99" t="s">
        <v>1215</v>
      </c>
      <c r="R626" s="100" t="n">
        <v>0</v>
      </c>
      <c r="S626" s="101" t="n">
        <v>19867</v>
      </c>
    </row>
    <row r="627" customFormat="false" ht="15" hidden="false" customHeight="false" outlineLevel="0" collapsed="false">
      <c r="A627" s="90" t="s">
        <v>1966</v>
      </c>
      <c r="B627" s="102" t="s">
        <v>1967</v>
      </c>
      <c r="C627" s="92"/>
      <c r="D627" s="93"/>
      <c r="E627" s="107" t="s">
        <v>46</v>
      </c>
      <c r="F627" s="95"/>
      <c r="G627" s="95"/>
      <c r="H627" s="95"/>
      <c r="I627" s="95"/>
      <c r="J627" s="95"/>
      <c r="K627" s="95"/>
      <c r="L627" s="95"/>
      <c r="M627" s="96" t="s">
        <v>1703</v>
      </c>
      <c r="N627" s="97" t="n">
        <v>8</v>
      </c>
      <c r="O627" s="96" t="s">
        <v>1719</v>
      </c>
      <c r="P627" s="98"/>
      <c r="Q627" s="99" t="s">
        <v>1215</v>
      </c>
      <c r="R627" s="100" t="n">
        <v>0</v>
      </c>
      <c r="S627" s="101" t="n">
        <v>1878</v>
      </c>
    </row>
    <row r="628" customFormat="false" ht="15" hidden="false" customHeight="false" outlineLevel="0" collapsed="false">
      <c r="A628" s="90" t="s">
        <v>1968</v>
      </c>
      <c r="B628" s="102" t="s">
        <v>1969</v>
      </c>
      <c r="C628" s="92"/>
      <c r="D628" s="93"/>
      <c r="E628" s="107" t="s">
        <v>46</v>
      </c>
      <c r="F628" s="95"/>
      <c r="G628" s="95"/>
      <c r="H628" s="95"/>
      <c r="I628" s="95"/>
      <c r="J628" s="95"/>
      <c r="K628" s="95"/>
      <c r="L628" s="95"/>
      <c r="M628" s="96" t="s">
        <v>1703</v>
      </c>
      <c r="N628" s="97" t="n">
        <v>8</v>
      </c>
      <c r="O628" s="96" t="s">
        <v>1719</v>
      </c>
      <c r="P628" s="98"/>
      <c r="Q628" s="99" t="s">
        <v>1218</v>
      </c>
      <c r="R628" s="100" t="n">
        <v>0</v>
      </c>
      <c r="S628" s="101" t="n">
        <v>19868</v>
      </c>
    </row>
    <row r="629" customFormat="false" ht="15" hidden="false" customHeight="false" outlineLevel="0" collapsed="false">
      <c r="A629" s="109" t="s">
        <v>1970</v>
      </c>
      <c r="B629" s="102" t="s">
        <v>1971</v>
      </c>
      <c r="C629" s="92" t="n">
        <v>12</v>
      </c>
      <c r="D629" s="93" t="n">
        <v>1</v>
      </c>
      <c r="E629" s="94" t="s">
        <v>46</v>
      </c>
      <c r="F629" s="95" t="s">
        <v>1972</v>
      </c>
      <c r="G629" s="95"/>
      <c r="H629" s="95"/>
      <c r="I629" s="95"/>
      <c r="J629" s="95"/>
      <c r="K629" s="95"/>
      <c r="L629" s="95"/>
      <c r="M629" s="96" t="s">
        <v>1703</v>
      </c>
      <c r="N629" s="97" t="n">
        <v>8</v>
      </c>
      <c r="O629" s="96" t="s">
        <v>1719</v>
      </c>
      <c r="P629" s="98" t="s">
        <v>39</v>
      </c>
      <c r="Q629" s="99" t="s">
        <v>1215</v>
      </c>
      <c r="R629" s="100" t="n">
        <v>0</v>
      </c>
      <c r="S629" s="101" t="n">
        <v>1692</v>
      </c>
    </row>
    <row r="630" customFormat="false" ht="15" hidden="false" customHeight="false" outlineLevel="0" collapsed="false">
      <c r="A630" s="90" t="s">
        <v>1973</v>
      </c>
      <c r="B630" s="102" t="s">
        <v>1974</v>
      </c>
      <c r="C630" s="92"/>
      <c r="D630" s="93"/>
      <c r="E630" s="107" t="s">
        <v>46</v>
      </c>
      <c r="F630" s="95"/>
      <c r="G630" s="95"/>
      <c r="H630" s="95"/>
      <c r="I630" s="95"/>
      <c r="J630" s="95"/>
      <c r="K630" s="95"/>
      <c r="L630" s="95"/>
      <c r="M630" s="96" t="s">
        <v>1703</v>
      </c>
      <c r="N630" s="97" t="n">
        <v>8</v>
      </c>
      <c r="O630" s="96" t="s">
        <v>1699</v>
      </c>
      <c r="P630" s="98"/>
      <c r="Q630" s="99" t="s">
        <v>1215</v>
      </c>
      <c r="R630" s="100" t="n">
        <v>0</v>
      </c>
      <c r="S630" s="101" t="n">
        <v>1690</v>
      </c>
    </row>
    <row r="631" customFormat="false" ht="15" hidden="false" customHeight="false" outlineLevel="0" collapsed="false">
      <c r="A631" s="90" t="s">
        <v>1975</v>
      </c>
      <c r="B631" s="102" t="s">
        <v>1976</v>
      </c>
      <c r="C631" s="92"/>
      <c r="D631" s="93"/>
      <c r="E631" s="107" t="s">
        <v>1977</v>
      </c>
      <c r="F631" s="95"/>
      <c r="G631" s="95"/>
      <c r="H631" s="95"/>
      <c r="I631" s="95"/>
      <c r="J631" s="95"/>
      <c r="K631" s="95"/>
      <c r="L631" s="95"/>
      <c r="M631" s="96" t="s">
        <v>1703</v>
      </c>
      <c r="N631" s="97" t="n">
        <v>8</v>
      </c>
      <c r="O631" s="96" t="s">
        <v>1699</v>
      </c>
      <c r="P631" s="98"/>
      <c r="Q631" s="99" t="s">
        <v>1215</v>
      </c>
      <c r="R631" s="100" t="n">
        <v>0</v>
      </c>
      <c r="S631" s="101" t="n">
        <v>19869</v>
      </c>
    </row>
    <row r="632" customFormat="false" ht="15" hidden="false" customHeight="false" outlineLevel="0" collapsed="false">
      <c r="A632" s="90" t="s">
        <v>1978</v>
      </c>
      <c r="B632" s="102" t="s">
        <v>1979</v>
      </c>
      <c r="C632" s="92"/>
      <c r="D632" s="93"/>
      <c r="E632" s="107" t="s">
        <v>46</v>
      </c>
      <c r="F632" s="95"/>
      <c r="G632" s="95"/>
      <c r="H632" s="95"/>
      <c r="I632" s="95"/>
      <c r="J632" s="95"/>
      <c r="K632" s="95"/>
      <c r="L632" s="95"/>
      <c r="M632" s="96" t="s">
        <v>1703</v>
      </c>
      <c r="N632" s="97" t="n">
        <v>8</v>
      </c>
      <c r="O632" s="96" t="s">
        <v>1699</v>
      </c>
      <c r="P632" s="98"/>
      <c r="Q632" s="99" t="s">
        <v>1215</v>
      </c>
      <c r="R632" s="100" t="n">
        <v>0</v>
      </c>
      <c r="S632" s="101" t="n">
        <v>1688</v>
      </c>
    </row>
    <row r="633" customFormat="false" ht="15" hidden="false" customHeight="false" outlineLevel="0" collapsed="false">
      <c r="A633" s="90" t="s">
        <v>1980</v>
      </c>
      <c r="B633" s="102" t="s">
        <v>1981</v>
      </c>
      <c r="C633" s="92"/>
      <c r="D633" s="93"/>
      <c r="E633" s="107" t="s">
        <v>46</v>
      </c>
      <c r="F633" s="95"/>
      <c r="G633" s="95"/>
      <c r="H633" s="95"/>
      <c r="I633" s="95"/>
      <c r="J633" s="95"/>
      <c r="K633" s="95"/>
      <c r="L633" s="95"/>
      <c r="M633" s="96" t="s">
        <v>1703</v>
      </c>
      <c r="N633" s="97" t="n">
        <v>8</v>
      </c>
      <c r="O633" s="96" t="s">
        <v>1699</v>
      </c>
      <c r="P633" s="98"/>
      <c r="Q633" s="99" t="s">
        <v>1215</v>
      </c>
      <c r="R633" s="100" t="n">
        <v>0</v>
      </c>
      <c r="S633" s="101" t="n">
        <v>19870</v>
      </c>
    </row>
    <row r="634" customFormat="false" ht="15" hidden="false" customHeight="false" outlineLevel="0" collapsed="false">
      <c r="A634" s="90" t="s">
        <v>1982</v>
      </c>
      <c r="B634" s="102" t="s">
        <v>1983</v>
      </c>
      <c r="C634" s="92"/>
      <c r="D634" s="93"/>
      <c r="E634" s="107" t="s">
        <v>46</v>
      </c>
      <c r="F634" s="95"/>
      <c r="G634" s="95"/>
      <c r="H634" s="95"/>
      <c r="I634" s="95"/>
      <c r="J634" s="95"/>
      <c r="K634" s="95"/>
      <c r="L634" s="95"/>
      <c r="M634" s="96" t="s">
        <v>1703</v>
      </c>
      <c r="N634" s="97" t="n">
        <v>8</v>
      </c>
      <c r="O634" s="96" t="s">
        <v>1719</v>
      </c>
      <c r="P634" s="98"/>
      <c r="Q634" s="99" t="s">
        <v>1215</v>
      </c>
      <c r="R634" s="100" t="n">
        <v>0</v>
      </c>
      <c r="S634" s="101" t="n">
        <v>19871</v>
      </c>
    </row>
    <row r="635" customFormat="false" ht="15" hidden="false" customHeight="false" outlineLevel="0" collapsed="false">
      <c r="A635" s="109" t="s">
        <v>1984</v>
      </c>
      <c r="B635" s="102" t="s">
        <v>1985</v>
      </c>
      <c r="C635" s="92" t="n">
        <v>11</v>
      </c>
      <c r="D635" s="93" t="n">
        <v>1</v>
      </c>
      <c r="E635" s="94" t="s">
        <v>1986</v>
      </c>
      <c r="F635" s="95" t="s">
        <v>1987</v>
      </c>
      <c r="G635" s="95"/>
      <c r="H635" s="95"/>
      <c r="I635" s="95"/>
      <c r="J635" s="95"/>
      <c r="K635" s="95"/>
      <c r="L635" s="95"/>
      <c r="M635" s="96" t="s">
        <v>1703</v>
      </c>
      <c r="N635" s="97" t="n">
        <v>8</v>
      </c>
      <c r="O635" s="96" t="s">
        <v>1719</v>
      </c>
      <c r="P635" s="98" t="s">
        <v>39</v>
      </c>
      <c r="Q635" s="99" t="s">
        <v>1215</v>
      </c>
      <c r="R635" s="100" t="n">
        <v>0</v>
      </c>
      <c r="S635" s="101" t="n">
        <v>1763</v>
      </c>
    </row>
    <row r="636" customFormat="false" ht="15" hidden="false" customHeight="false" outlineLevel="0" collapsed="false">
      <c r="A636" s="109" t="s">
        <v>1988</v>
      </c>
      <c r="B636" s="102" t="s">
        <v>1989</v>
      </c>
      <c r="C636" s="92" t="n">
        <v>11</v>
      </c>
      <c r="D636" s="93" t="n">
        <v>2</v>
      </c>
      <c r="E636" s="94" t="s">
        <v>1990</v>
      </c>
      <c r="F636" s="95"/>
      <c r="G636" s="95"/>
      <c r="H636" s="95"/>
      <c r="I636" s="95"/>
      <c r="J636" s="95"/>
      <c r="K636" s="95"/>
      <c r="L636" s="95"/>
      <c r="M636" s="96" t="s">
        <v>1703</v>
      </c>
      <c r="N636" s="97" t="n">
        <v>8</v>
      </c>
      <c r="O636" s="96" t="s">
        <v>1719</v>
      </c>
      <c r="P636" s="98" t="s">
        <v>39</v>
      </c>
      <c r="Q636" s="99" t="s">
        <v>1215</v>
      </c>
      <c r="R636" s="100" t="n">
        <v>0</v>
      </c>
      <c r="S636" s="101" t="n">
        <v>1985</v>
      </c>
    </row>
    <row r="637" customFormat="false" ht="15" hidden="false" customHeight="false" outlineLevel="0" collapsed="false">
      <c r="A637" s="109" t="s">
        <v>1991</v>
      </c>
      <c r="B637" s="102" t="s">
        <v>1992</v>
      </c>
      <c r="C637" s="92" t="n">
        <v>12</v>
      </c>
      <c r="D637" s="93" t="n">
        <v>2</v>
      </c>
      <c r="E637" s="94" t="s">
        <v>115</v>
      </c>
      <c r="F637" s="95"/>
      <c r="G637" s="95"/>
      <c r="H637" s="95"/>
      <c r="I637" s="95"/>
      <c r="J637" s="95"/>
      <c r="K637" s="95"/>
      <c r="L637" s="95"/>
      <c r="M637" s="96" t="s">
        <v>1703</v>
      </c>
      <c r="N637" s="97" t="n">
        <v>8</v>
      </c>
      <c r="O637" s="96" t="s">
        <v>1719</v>
      </c>
      <c r="P637" s="98" t="s">
        <v>39</v>
      </c>
      <c r="Q637" s="99" t="s">
        <v>1215</v>
      </c>
      <c r="R637" s="100" t="n">
        <v>0</v>
      </c>
      <c r="S637" s="101" t="n">
        <v>1986</v>
      </c>
    </row>
    <row r="638" customFormat="false" ht="15" hidden="false" customHeight="false" outlineLevel="0" collapsed="false">
      <c r="A638" s="90" t="s">
        <v>1993</v>
      </c>
      <c r="B638" s="102" t="s">
        <v>1994</v>
      </c>
      <c r="C638" s="92"/>
      <c r="D638" s="93"/>
      <c r="E638" s="107" t="s">
        <v>115</v>
      </c>
      <c r="F638" s="95"/>
      <c r="G638" s="95"/>
      <c r="H638" s="95"/>
      <c r="I638" s="95"/>
      <c r="J638" s="95"/>
      <c r="K638" s="95"/>
      <c r="L638" s="95"/>
      <c r="M638" s="96" t="s">
        <v>1703</v>
      </c>
      <c r="N638" s="97" t="n">
        <v>8</v>
      </c>
      <c r="O638" s="96" t="s">
        <v>1719</v>
      </c>
      <c r="P638" s="98"/>
      <c r="Q638" s="99" t="s">
        <v>1215</v>
      </c>
      <c r="R638" s="100" t="n">
        <v>0</v>
      </c>
      <c r="S638" s="101" t="n">
        <v>1987</v>
      </c>
    </row>
    <row r="639" customFormat="false" ht="15" hidden="false" customHeight="false" outlineLevel="0" collapsed="false">
      <c r="A639" s="109" t="s">
        <v>1995</v>
      </c>
      <c r="B639" s="102" t="s">
        <v>1996</v>
      </c>
      <c r="C639" s="92" t="n">
        <v>10</v>
      </c>
      <c r="D639" s="93" t="n">
        <v>2</v>
      </c>
      <c r="E639" s="94" t="s">
        <v>1997</v>
      </c>
      <c r="F639" s="95"/>
      <c r="G639" s="95"/>
      <c r="H639" s="95"/>
      <c r="I639" s="95"/>
      <c r="J639" s="95"/>
      <c r="K639" s="95"/>
      <c r="L639" s="95"/>
      <c r="M639" s="96" t="s">
        <v>1703</v>
      </c>
      <c r="N639" s="97" t="n">
        <v>8</v>
      </c>
      <c r="O639" s="96" t="s">
        <v>1719</v>
      </c>
      <c r="P639" s="98" t="s">
        <v>39</v>
      </c>
      <c r="Q639" s="99" t="s">
        <v>1215</v>
      </c>
      <c r="R639" s="100" t="n">
        <v>0</v>
      </c>
      <c r="S639" s="101" t="n">
        <v>1988</v>
      </c>
    </row>
    <row r="640" customFormat="false" ht="15" hidden="false" customHeight="false" outlineLevel="0" collapsed="false">
      <c r="A640" s="90" t="s">
        <v>1998</v>
      </c>
      <c r="B640" s="102" t="s">
        <v>1999</v>
      </c>
      <c r="C640" s="92"/>
      <c r="D640" s="93"/>
      <c r="E640" s="107" t="s">
        <v>46</v>
      </c>
      <c r="F640" s="95"/>
      <c r="G640" s="95"/>
      <c r="H640" s="95"/>
      <c r="I640" s="95"/>
      <c r="J640" s="95"/>
      <c r="K640" s="95"/>
      <c r="L640" s="95"/>
      <c r="M640" s="96" t="s">
        <v>1703</v>
      </c>
      <c r="N640" s="97" t="n">
        <v>8</v>
      </c>
      <c r="O640" s="96" t="s">
        <v>1719</v>
      </c>
      <c r="P640" s="98"/>
      <c r="Q640" s="99" t="s">
        <v>1215</v>
      </c>
      <c r="R640" s="100" t="n">
        <v>0</v>
      </c>
      <c r="S640" s="101" t="n">
        <v>1984</v>
      </c>
    </row>
    <row r="641" customFormat="false" ht="15" hidden="false" customHeight="false" outlineLevel="0" collapsed="false">
      <c r="A641" s="109" t="s">
        <v>2000</v>
      </c>
      <c r="B641" s="102" t="s">
        <v>2001</v>
      </c>
      <c r="C641" s="92" t="n">
        <v>10</v>
      </c>
      <c r="D641" s="93" t="n">
        <v>1</v>
      </c>
      <c r="E641" s="94" t="s">
        <v>115</v>
      </c>
      <c r="F641" s="95"/>
      <c r="G641" s="95"/>
      <c r="H641" s="95"/>
      <c r="I641" s="95"/>
      <c r="J641" s="95"/>
      <c r="K641" s="95"/>
      <c r="L641" s="95"/>
      <c r="M641" s="96" t="s">
        <v>1703</v>
      </c>
      <c r="N641" s="97" t="n">
        <v>8</v>
      </c>
      <c r="O641" s="96" t="s">
        <v>1719</v>
      </c>
      <c r="P641" s="98" t="s">
        <v>39</v>
      </c>
      <c r="Q641" s="99" t="s">
        <v>1218</v>
      </c>
      <c r="R641" s="100" t="n">
        <v>0</v>
      </c>
      <c r="S641" s="101" t="n">
        <v>1577</v>
      </c>
    </row>
    <row r="642" customFormat="false" ht="15" hidden="false" customHeight="false" outlineLevel="0" collapsed="false">
      <c r="A642" s="109" t="s">
        <v>2002</v>
      </c>
      <c r="B642" s="102" t="s">
        <v>2003</v>
      </c>
      <c r="C642" s="92" t="n">
        <v>9</v>
      </c>
      <c r="D642" s="93" t="n">
        <v>2</v>
      </c>
      <c r="E642" s="94" t="s">
        <v>2004</v>
      </c>
      <c r="F642" s="95" t="s">
        <v>2005</v>
      </c>
      <c r="G642" s="95"/>
      <c r="H642" s="95"/>
      <c r="I642" s="95"/>
      <c r="J642" s="95"/>
      <c r="K642" s="95"/>
      <c r="L642" s="95"/>
      <c r="M642" s="96" t="s">
        <v>1703</v>
      </c>
      <c r="N642" s="97" t="n">
        <v>8</v>
      </c>
      <c r="O642" s="96" t="s">
        <v>1699</v>
      </c>
      <c r="P642" s="98" t="s">
        <v>39</v>
      </c>
      <c r="Q642" s="99" t="s">
        <v>1218</v>
      </c>
      <c r="R642" s="100" t="n">
        <v>0</v>
      </c>
      <c r="S642" s="101" t="n">
        <v>1579</v>
      </c>
    </row>
    <row r="643" customFormat="false" ht="15" hidden="false" customHeight="false" outlineLevel="0" collapsed="false">
      <c r="A643" s="109" t="s">
        <v>2006</v>
      </c>
      <c r="B643" s="102" t="s">
        <v>2007</v>
      </c>
      <c r="C643" s="92" t="n">
        <v>9</v>
      </c>
      <c r="D643" s="93" t="n">
        <v>2</v>
      </c>
      <c r="E643" s="94" t="s">
        <v>115</v>
      </c>
      <c r="F643" s="95" t="s">
        <v>2008</v>
      </c>
      <c r="G643" s="95"/>
      <c r="H643" s="95"/>
      <c r="I643" s="95"/>
      <c r="J643" s="95"/>
      <c r="K643" s="95"/>
      <c r="L643" s="95"/>
      <c r="M643" s="96" t="s">
        <v>1703</v>
      </c>
      <c r="N643" s="97" t="n">
        <v>8</v>
      </c>
      <c r="O643" s="96" t="s">
        <v>1719</v>
      </c>
      <c r="P643" s="98" t="s">
        <v>39</v>
      </c>
      <c r="Q643" s="99" t="s">
        <v>1215</v>
      </c>
      <c r="R643" s="100" t="n">
        <v>0</v>
      </c>
      <c r="S643" s="101" t="n">
        <v>1864</v>
      </c>
    </row>
    <row r="644" customFormat="false" ht="15" hidden="false" customHeight="false" outlineLevel="0" collapsed="false">
      <c r="A644" s="109" t="s">
        <v>2009</v>
      </c>
      <c r="B644" s="102" t="s">
        <v>2010</v>
      </c>
      <c r="C644" s="92" t="n">
        <v>8</v>
      </c>
      <c r="D644" s="93" t="n">
        <v>2</v>
      </c>
      <c r="E644" s="94" t="s">
        <v>1710</v>
      </c>
      <c r="F644" s="95" t="s">
        <v>2011</v>
      </c>
      <c r="G644" s="95"/>
      <c r="H644" s="95"/>
      <c r="I644" s="95"/>
      <c r="J644" s="95"/>
      <c r="K644" s="95"/>
      <c r="L644" s="95"/>
      <c r="M644" s="96" t="s">
        <v>1703</v>
      </c>
      <c r="N644" s="97" t="n">
        <v>8</v>
      </c>
      <c r="O644" s="96" t="s">
        <v>1699</v>
      </c>
      <c r="P644" s="98" t="s">
        <v>39</v>
      </c>
      <c r="Q644" s="99" t="s">
        <v>1215</v>
      </c>
      <c r="R644" s="100" t="n">
        <v>0</v>
      </c>
      <c r="S644" s="101" t="n">
        <v>1865</v>
      </c>
    </row>
    <row r="645" customFormat="false" ht="15" hidden="false" customHeight="false" outlineLevel="0" collapsed="false">
      <c r="A645" s="109" t="s">
        <v>2012</v>
      </c>
      <c r="B645" s="102" t="s">
        <v>2013</v>
      </c>
      <c r="C645" s="92" t="n">
        <v>16</v>
      </c>
      <c r="D645" s="93" t="n">
        <v>3</v>
      </c>
      <c r="E645" s="94" t="s">
        <v>2014</v>
      </c>
      <c r="F645" s="95"/>
      <c r="G645" s="95"/>
      <c r="H645" s="95"/>
      <c r="I645" s="95"/>
      <c r="J645" s="95"/>
      <c r="K645" s="95"/>
      <c r="L645" s="95"/>
      <c r="M645" s="96" t="s">
        <v>1703</v>
      </c>
      <c r="N645" s="97" t="n">
        <v>8</v>
      </c>
      <c r="O645" s="96" t="s">
        <v>1699</v>
      </c>
      <c r="P645" s="98" t="s">
        <v>39</v>
      </c>
      <c r="Q645" s="99" t="s">
        <v>1215</v>
      </c>
      <c r="R645" s="100" t="n">
        <v>0</v>
      </c>
      <c r="S645" s="101" t="n">
        <v>1923</v>
      </c>
    </row>
    <row r="646" customFormat="false" ht="15" hidden="false" customHeight="false" outlineLevel="0" collapsed="false">
      <c r="A646" s="90" t="s">
        <v>2015</v>
      </c>
      <c r="B646" s="102" t="s">
        <v>2016</v>
      </c>
      <c r="C646" s="92"/>
      <c r="D646" s="93"/>
      <c r="E646" s="107" t="s">
        <v>46</v>
      </c>
      <c r="F646" s="95"/>
      <c r="G646" s="95"/>
      <c r="H646" s="95"/>
      <c r="I646" s="95"/>
      <c r="J646" s="95"/>
      <c r="K646" s="95"/>
      <c r="L646" s="95"/>
      <c r="M646" s="96" t="s">
        <v>1703</v>
      </c>
      <c r="N646" s="97" t="n">
        <v>8</v>
      </c>
      <c r="O646" s="96" t="s">
        <v>1699</v>
      </c>
      <c r="P646" s="98"/>
      <c r="Q646" s="99" t="s">
        <v>1215</v>
      </c>
      <c r="R646" s="100" t="n">
        <v>0</v>
      </c>
      <c r="S646" s="101" t="n">
        <v>1920</v>
      </c>
    </row>
    <row r="647" customFormat="false" ht="15" hidden="false" customHeight="false" outlineLevel="0" collapsed="false">
      <c r="A647" s="90" t="s">
        <v>2017</v>
      </c>
      <c r="B647" s="102" t="s">
        <v>2018</v>
      </c>
      <c r="C647" s="92"/>
      <c r="D647" s="93"/>
      <c r="E647" s="107" t="s">
        <v>46</v>
      </c>
      <c r="F647" s="95"/>
      <c r="G647" s="95"/>
      <c r="H647" s="95"/>
      <c r="I647" s="95"/>
      <c r="J647" s="95"/>
      <c r="K647" s="95"/>
      <c r="L647" s="95"/>
      <c r="M647" s="96" t="s">
        <v>1703</v>
      </c>
      <c r="N647" s="97" t="n">
        <v>8</v>
      </c>
      <c r="O647" s="96" t="s">
        <v>1719</v>
      </c>
      <c r="P647" s="98"/>
      <c r="Q647" s="99" t="s">
        <v>1215</v>
      </c>
      <c r="R647" s="100" t="n">
        <v>0</v>
      </c>
      <c r="S647" s="101" t="n">
        <v>19965</v>
      </c>
    </row>
    <row r="648" customFormat="false" ht="15" hidden="false" customHeight="false" outlineLevel="0" collapsed="false">
      <c r="A648" s="90" t="s">
        <v>2019</v>
      </c>
      <c r="B648" s="102" t="s">
        <v>2020</v>
      </c>
      <c r="C648" s="92"/>
      <c r="D648" s="93"/>
      <c r="E648" s="107" t="s">
        <v>46</v>
      </c>
      <c r="F648" s="95"/>
      <c r="G648" s="95"/>
      <c r="H648" s="95"/>
      <c r="I648" s="95"/>
      <c r="J648" s="95"/>
      <c r="K648" s="95"/>
      <c r="L648" s="95"/>
      <c r="M648" s="96" t="s">
        <v>1703</v>
      </c>
      <c r="N648" s="97" t="n">
        <v>8</v>
      </c>
      <c r="O648" s="96" t="s">
        <v>1719</v>
      </c>
      <c r="P648" s="98"/>
      <c r="Q648" s="99" t="s">
        <v>1215</v>
      </c>
      <c r="R648" s="100" t="n">
        <v>0</v>
      </c>
      <c r="S648" s="101" t="n">
        <v>19966</v>
      </c>
    </row>
    <row r="649" customFormat="false" ht="15" hidden="false" customHeight="false" outlineLevel="0" collapsed="false">
      <c r="A649" s="90" t="s">
        <v>2021</v>
      </c>
      <c r="B649" s="102" t="s">
        <v>2022</v>
      </c>
      <c r="C649" s="92"/>
      <c r="D649" s="93"/>
      <c r="E649" s="107" t="s">
        <v>46</v>
      </c>
      <c r="F649" s="95"/>
      <c r="G649" s="95"/>
      <c r="H649" s="95"/>
      <c r="I649" s="95"/>
      <c r="J649" s="95"/>
      <c r="K649" s="95"/>
      <c r="L649" s="95"/>
      <c r="M649" s="96" t="s">
        <v>1703</v>
      </c>
      <c r="N649" s="97" t="n">
        <v>8</v>
      </c>
      <c r="O649" s="96" t="s">
        <v>1719</v>
      </c>
      <c r="P649" s="98"/>
      <c r="Q649" s="99" t="s">
        <v>1215</v>
      </c>
      <c r="R649" s="100" t="n">
        <v>0</v>
      </c>
      <c r="S649" s="101" t="n">
        <v>19967</v>
      </c>
    </row>
    <row r="650" customFormat="false" ht="15" hidden="false" customHeight="false" outlineLevel="0" collapsed="false">
      <c r="A650" s="90" t="s">
        <v>2023</v>
      </c>
      <c r="B650" s="102" t="s">
        <v>2024</v>
      </c>
      <c r="C650" s="92"/>
      <c r="D650" s="93"/>
      <c r="E650" s="107" t="s">
        <v>46</v>
      </c>
      <c r="F650" s="95"/>
      <c r="G650" s="95"/>
      <c r="H650" s="95"/>
      <c r="I650" s="95"/>
      <c r="J650" s="95"/>
      <c r="K650" s="95"/>
      <c r="L650" s="95"/>
      <c r="M650" s="96" t="s">
        <v>1703</v>
      </c>
      <c r="N650" s="97" t="n">
        <v>8</v>
      </c>
      <c r="O650" s="96" t="s">
        <v>1699</v>
      </c>
      <c r="P650" s="98"/>
      <c r="Q650" s="99" t="s">
        <v>1215</v>
      </c>
      <c r="R650" s="100" t="n">
        <v>0</v>
      </c>
      <c r="S650" s="101" t="n">
        <v>19971</v>
      </c>
    </row>
    <row r="651" customFormat="false" ht="15" hidden="false" customHeight="false" outlineLevel="0" collapsed="false">
      <c r="A651" s="90" t="s">
        <v>2025</v>
      </c>
      <c r="B651" s="102" t="s">
        <v>2026</v>
      </c>
      <c r="C651" s="92"/>
      <c r="D651" s="93"/>
      <c r="E651" s="107" t="s">
        <v>2027</v>
      </c>
      <c r="F651" s="95" t="s">
        <v>2028</v>
      </c>
      <c r="G651" s="95"/>
      <c r="H651" s="95"/>
      <c r="I651" s="95"/>
      <c r="J651" s="95"/>
      <c r="K651" s="95"/>
      <c r="L651" s="95"/>
      <c r="M651" s="96" t="s">
        <v>1703</v>
      </c>
      <c r="N651" s="97" t="n">
        <v>8</v>
      </c>
      <c r="O651" s="96" t="s">
        <v>1719</v>
      </c>
      <c r="P651" s="98"/>
      <c r="Q651" s="99" t="s">
        <v>1218</v>
      </c>
      <c r="R651" s="100" t="n">
        <v>0</v>
      </c>
      <c r="S651" s="101" t="n">
        <v>19988</v>
      </c>
    </row>
    <row r="652" customFormat="false" ht="15" hidden="false" customHeight="false" outlineLevel="0" collapsed="false">
      <c r="A652" s="109" t="s">
        <v>2029</v>
      </c>
      <c r="B652" s="102" t="s">
        <v>2030</v>
      </c>
      <c r="C652" s="92" t="n">
        <v>9</v>
      </c>
      <c r="D652" s="93" t="n">
        <v>1</v>
      </c>
      <c r="E652" s="94" t="s">
        <v>2031</v>
      </c>
      <c r="F652" s="95"/>
      <c r="G652" s="95"/>
      <c r="H652" s="95"/>
      <c r="I652" s="95"/>
      <c r="J652" s="95"/>
      <c r="K652" s="95"/>
      <c r="L652" s="95"/>
      <c r="M652" s="96" t="s">
        <v>1703</v>
      </c>
      <c r="N652" s="97" t="n">
        <v>8</v>
      </c>
      <c r="O652" s="96" t="s">
        <v>1699</v>
      </c>
      <c r="P652" s="98" t="s">
        <v>39</v>
      </c>
      <c r="Q652" s="99" t="s">
        <v>1215</v>
      </c>
      <c r="R652" s="100" t="n">
        <v>0</v>
      </c>
      <c r="S652" s="101" t="n">
        <v>1765</v>
      </c>
    </row>
    <row r="653" customFormat="false" ht="15" hidden="false" customHeight="false" outlineLevel="0" collapsed="false">
      <c r="A653" s="90" t="s">
        <v>2032</v>
      </c>
      <c r="B653" s="102" t="s">
        <v>2033</v>
      </c>
      <c r="C653" s="92"/>
      <c r="D653" s="93"/>
      <c r="E653" s="107" t="s">
        <v>2034</v>
      </c>
      <c r="F653" s="95"/>
      <c r="G653" s="95"/>
      <c r="H653" s="95"/>
      <c r="I653" s="95"/>
      <c r="J653" s="95"/>
      <c r="K653" s="95"/>
      <c r="L653" s="95"/>
      <c r="M653" s="96" t="s">
        <v>1703</v>
      </c>
      <c r="N653" s="97" t="n">
        <v>8</v>
      </c>
      <c r="O653" s="96" t="s">
        <v>1719</v>
      </c>
      <c r="P653" s="98"/>
      <c r="Q653" s="99" t="s">
        <v>1215</v>
      </c>
      <c r="R653" s="100" t="n">
        <v>0</v>
      </c>
      <c r="S653" s="101" t="n">
        <v>20001</v>
      </c>
    </row>
    <row r="654" customFormat="false" ht="15" hidden="false" customHeight="false" outlineLevel="0" collapsed="false">
      <c r="A654" s="90" t="s">
        <v>2035</v>
      </c>
      <c r="B654" s="102" t="s">
        <v>2036</v>
      </c>
      <c r="C654" s="92"/>
      <c r="D654" s="93"/>
      <c r="E654" s="107" t="s">
        <v>46</v>
      </c>
      <c r="F654" s="95"/>
      <c r="G654" s="95"/>
      <c r="H654" s="95"/>
      <c r="I654" s="95"/>
      <c r="J654" s="95"/>
      <c r="K654" s="95"/>
      <c r="L654" s="95"/>
      <c r="M654" s="96" t="s">
        <v>1703</v>
      </c>
      <c r="N654" s="97" t="n">
        <v>8</v>
      </c>
      <c r="O654" s="96" t="s">
        <v>1719</v>
      </c>
      <c r="P654" s="98"/>
      <c r="Q654" s="99" t="s">
        <v>1215</v>
      </c>
      <c r="R654" s="100" t="n">
        <v>0</v>
      </c>
      <c r="S654" s="101" t="n">
        <v>1764</v>
      </c>
    </row>
    <row r="655" customFormat="false" ht="15" hidden="false" customHeight="false" outlineLevel="0" collapsed="false">
      <c r="A655" s="90" t="s">
        <v>2037</v>
      </c>
      <c r="B655" s="102" t="s">
        <v>2038</v>
      </c>
      <c r="C655" s="92"/>
      <c r="D655" s="93"/>
      <c r="E655" s="107" t="s">
        <v>46</v>
      </c>
      <c r="F655" s="95"/>
      <c r="G655" s="95"/>
      <c r="H655" s="95"/>
      <c r="I655" s="95"/>
      <c r="J655" s="95"/>
      <c r="K655" s="95"/>
      <c r="L655" s="95"/>
      <c r="M655" s="96" t="s">
        <v>1703</v>
      </c>
      <c r="N655" s="97" t="n">
        <v>8</v>
      </c>
      <c r="O655" s="96" t="s">
        <v>1719</v>
      </c>
      <c r="P655" s="98"/>
      <c r="Q655" s="99" t="s">
        <v>1215</v>
      </c>
      <c r="R655" s="100" t="n">
        <v>0</v>
      </c>
      <c r="S655" s="101" t="n">
        <v>20004</v>
      </c>
    </row>
    <row r="656" customFormat="false" ht="15" hidden="false" customHeight="false" outlineLevel="0" collapsed="false">
      <c r="A656" s="90" t="s">
        <v>2039</v>
      </c>
      <c r="B656" s="102" t="s">
        <v>2040</v>
      </c>
      <c r="C656" s="92"/>
      <c r="D656" s="93"/>
      <c r="E656" s="107" t="s">
        <v>46</v>
      </c>
      <c r="F656" s="95"/>
      <c r="G656" s="95"/>
      <c r="H656" s="95"/>
      <c r="I656" s="95"/>
      <c r="J656" s="95"/>
      <c r="K656" s="95"/>
      <c r="L656" s="95"/>
      <c r="M656" s="96" t="s">
        <v>1703</v>
      </c>
      <c r="N656" s="97" t="n">
        <v>8</v>
      </c>
      <c r="O656" s="96" t="s">
        <v>1719</v>
      </c>
      <c r="P656" s="98"/>
      <c r="Q656" s="99" t="s">
        <v>1215</v>
      </c>
      <c r="R656" s="100" t="n">
        <v>0</v>
      </c>
      <c r="S656" s="101" t="n">
        <v>20005</v>
      </c>
    </row>
    <row r="657" customFormat="false" ht="15" hidden="false" customHeight="false" outlineLevel="0" collapsed="false">
      <c r="A657" s="90" t="s">
        <v>2041</v>
      </c>
      <c r="B657" s="102" t="s">
        <v>2042</v>
      </c>
      <c r="C657" s="92"/>
      <c r="D657" s="93"/>
      <c r="E657" s="107" t="s">
        <v>46</v>
      </c>
      <c r="F657" s="95"/>
      <c r="G657" s="95"/>
      <c r="H657" s="95"/>
      <c r="I657" s="95"/>
      <c r="J657" s="95"/>
      <c r="K657" s="95"/>
      <c r="L657" s="95"/>
      <c r="M657" s="96" t="s">
        <v>1703</v>
      </c>
      <c r="N657" s="97" t="n">
        <v>8</v>
      </c>
      <c r="O657" s="96" t="s">
        <v>1719</v>
      </c>
      <c r="P657" s="98"/>
      <c r="Q657" s="99" t="s">
        <v>1215</v>
      </c>
      <c r="R657" s="100" t="n">
        <v>0</v>
      </c>
      <c r="S657" s="101" t="n">
        <v>20007</v>
      </c>
    </row>
    <row r="658" customFormat="false" ht="15" hidden="false" customHeight="false" outlineLevel="0" collapsed="false">
      <c r="A658" s="90" t="s">
        <v>2043</v>
      </c>
      <c r="B658" s="102" t="s">
        <v>2044</v>
      </c>
      <c r="C658" s="92"/>
      <c r="D658" s="93"/>
      <c r="E658" s="107" t="s">
        <v>46</v>
      </c>
      <c r="F658" s="95"/>
      <c r="G658" s="95"/>
      <c r="H658" s="95"/>
      <c r="I658" s="95"/>
      <c r="J658" s="95"/>
      <c r="K658" s="95"/>
      <c r="L658" s="95"/>
      <c r="M658" s="96" t="s">
        <v>1703</v>
      </c>
      <c r="N658" s="97" t="n">
        <v>8</v>
      </c>
      <c r="O658" s="96" t="s">
        <v>1719</v>
      </c>
      <c r="P658" s="98"/>
      <c r="Q658" s="99" t="s">
        <v>1215</v>
      </c>
      <c r="R658" s="100" t="n">
        <v>0</v>
      </c>
      <c r="S658" s="101" t="n">
        <v>20008</v>
      </c>
    </row>
    <row r="659" customFormat="false" ht="15" hidden="false" customHeight="false" outlineLevel="0" collapsed="false">
      <c r="A659" s="90" t="s">
        <v>2045</v>
      </c>
      <c r="B659" s="102" t="s">
        <v>2046</v>
      </c>
      <c r="C659" s="92"/>
      <c r="D659" s="93"/>
      <c r="E659" s="107" t="s">
        <v>1784</v>
      </c>
      <c r="F659" s="95"/>
      <c r="G659" s="95"/>
      <c r="H659" s="95"/>
      <c r="I659" s="95"/>
      <c r="J659" s="95"/>
      <c r="K659" s="95"/>
      <c r="L659" s="95"/>
      <c r="M659" s="96" t="s">
        <v>1703</v>
      </c>
      <c r="N659" s="97" t="n">
        <v>8</v>
      </c>
      <c r="O659" s="96" t="s">
        <v>1699</v>
      </c>
      <c r="P659" s="98"/>
      <c r="Q659" s="99" t="s">
        <v>1215</v>
      </c>
      <c r="R659" s="100" t="n">
        <v>0</v>
      </c>
      <c r="S659" s="101" t="n">
        <v>1873</v>
      </c>
    </row>
    <row r="660" customFormat="false" ht="15" hidden="false" customHeight="false" outlineLevel="0" collapsed="false">
      <c r="A660" s="90" t="s">
        <v>2047</v>
      </c>
      <c r="B660" s="102" t="s">
        <v>2048</v>
      </c>
      <c r="C660" s="92"/>
      <c r="D660" s="93"/>
      <c r="E660" s="107" t="s">
        <v>46</v>
      </c>
      <c r="F660" s="95"/>
      <c r="G660" s="95"/>
      <c r="H660" s="95"/>
      <c r="I660" s="95"/>
      <c r="J660" s="95"/>
      <c r="K660" s="95"/>
      <c r="L660" s="95"/>
      <c r="M660" s="96" t="s">
        <v>1703</v>
      </c>
      <c r="N660" s="97" t="n">
        <v>8</v>
      </c>
      <c r="O660" s="96" t="s">
        <v>1719</v>
      </c>
      <c r="P660" s="98"/>
      <c r="Q660" s="99" t="s">
        <v>1218</v>
      </c>
      <c r="R660" s="100" t="n">
        <v>0</v>
      </c>
      <c r="S660" s="101" t="n">
        <v>20017</v>
      </c>
    </row>
    <row r="661" customFormat="false" ht="15" hidden="false" customHeight="false" outlineLevel="0" collapsed="false">
      <c r="A661" s="90" t="s">
        <v>2049</v>
      </c>
      <c r="B661" s="102" t="s">
        <v>2050</v>
      </c>
      <c r="C661" s="92"/>
      <c r="D661" s="93"/>
      <c r="E661" s="107" t="s">
        <v>46</v>
      </c>
      <c r="F661" s="95"/>
      <c r="G661" s="95"/>
      <c r="H661" s="95"/>
      <c r="I661" s="95"/>
      <c r="J661" s="95"/>
      <c r="K661" s="95"/>
      <c r="L661" s="95"/>
      <c r="M661" s="96" t="s">
        <v>1703</v>
      </c>
      <c r="N661" s="97" t="n">
        <v>8</v>
      </c>
      <c r="O661" s="96" t="s">
        <v>1719</v>
      </c>
      <c r="P661" s="98"/>
      <c r="Q661" s="99" t="s">
        <v>1218</v>
      </c>
      <c r="R661" s="100" t="n">
        <v>0</v>
      </c>
      <c r="S661" s="101" t="n">
        <v>20018</v>
      </c>
    </row>
    <row r="662" customFormat="false" ht="15" hidden="false" customHeight="false" outlineLevel="0" collapsed="false">
      <c r="A662" s="154" t="s">
        <v>2051</v>
      </c>
      <c r="B662" s="102" t="s">
        <v>2052</v>
      </c>
      <c r="C662" s="92"/>
      <c r="D662" s="93"/>
      <c r="E662" s="107" t="s">
        <v>46</v>
      </c>
      <c r="F662" s="95"/>
      <c r="G662" s="95"/>
      <c r="H662" s="95"/>
      <c r="I662" s="95"/>
      <c r="J662" s="95"/>
      <c r="K662" s="95"/>
      <c r="L662" s="95"/>
      <c r="M662" s="96" t="s">
        <v>1703</v>
      </c>
      <c r="N662" s="97" t="n">
        <v>8</v>
      </c>
      <c r="O662" s="96" t="s">
        <v>1719</v>
      </c>
      <c r="P662" s="98"/>
      <c r="Q662" s="99" t="s">
        <v>1218</v>
      </c>
      <c r="R662" s="100" t="n">
        <v>0</v>
      </c>
      <c r="S662" s="101" t="n">
        <v>20019</v>
      </c>
    </row>
    <row r="663" customFormat="false" ht="15" hidden="false" customHeight="false" outlineLevel="0" collapsed="false">
      <c r="A663" s="109" t="s">
        <v>2053</v>
      </c>
      <c r="B663" s="102" t="s">
        <v>2054</v>
      </c>
      <c r="C663" s="92" t="n">
        <v>6</v>
      </c>
      <c r="D663" s="93" t="n">
        <v>2</v>
      </c>
      <c r="E663" s="94" t="s">
        <v>115</v>
      </c>
      <c r="F663" s="95"/>
      <c r="G663" s="95"/>
      <c r="H663" s="95"/>
      <c r="I663" s="95"/>
      <c r="J663" s="95"/>
      <c r="K663" s="95"/>
      <c r="L663" s="95"/>
      <c r="M663" s="96" t="s">
        <v>1703</v>
      </c>
      <c r="N663" s="97" t="n">
        <v>8</v>
      </c>
      <c r="O663" s="96" t="s">
        <v>1719</v>
      </c>
      <c r="P663" s="98" t="s">
        <v>39</v>
      </c>
      <c r="Q663" s="99" t="s">
        <v>1218</v>
      </c>
      <c r="R663" s="100" t="n">
        <v>0</v>
      </c>
      <c r="S663" s="101" t="n">
        <v>1453</v>
      </c>
    </row>
    <row r="664" customFormat="false" ht="15" hidden="false" customHeight="false" outlineLevel="0" collapsed="false">
      <c r="A664" s="90" t="s">
        <v>2055</v>
      </c>
      <c r="B664" s="102" t="s">
        <v>2056</v>
      </c>
      <c r="C664" s="92"/>
      <c r="D664" s="93"/>
      <c r="E664" s="107" t="s">
        <v>46</v>
      </c>
      <c r="F664" s="95"/>
      <c r="G664" s="95"/>
      <c r="H664" s="95"/>
      <c r="I664" s="95"/>
      <c r="J664" s="95"/>
      <c r="K664" s="95"/>
      <c r="L664" s="95"/>
      <c r="M664" s="96" t="s">
        <v>1703</v>
      </c>
      <c r="N664" s="97" t="n">
        <v>8</v>
      </c>
      <c r="O664" s="96" t="s">
        <v>1719</v>
      </c>
      <c r="P664" s="98"/>
      <c r="Q664" s="99" t="s">
        <v>1218</v>
      </c>
      <c r="R664" s="100" t="n">
        <v>0</v>
      </c>
      <c r="S664" s="101" t="n">
        <v>20020</v>
      </c>
    </row>
    <row r="665" customFormat="false" ht="15" hidden="false" customHeight="false" outlineLevel="0" collapsed="false">
      <c r="A665" s="90" t="s">
        <v>2057</v>
      </c>
      <c r="B665" s="102" t="s">
        <v>2058</v>
      </c>
      <c r="C665" s="92"/>
      <c r="D665" s="93"/>
      <c r="E665" s="107" t="s">
        <v>115</v>
      </c>
      <c r="F665" s="95"/>
      <c r="G665" s="95"/>
      <c r="H665" s="95"/>
      <c r="I665" s="95"/>
      <c r="J665" s="95"/>
      <c r="K665" s="95"/>
      <c r="L665" s="95"/>
      <c r="M665" s="96" t="s">
        <v>1703</v>
      </c>
      <c r="N665" s="97" t="n">
        <v>8</v>
      </c>
      <c r="O665" s="96" t="s">
        <v>1719</v>
      </c>
      <c r="P665" s="98"/>
      <c r="Q665" s="99" t="s">
        <v>1215</v>
      </c>
      <c r="R665" s="100" t="n">
        <v>0</v>
      </c>
      <c r="S665" s="101" t="n">
        <v>1889</v>
      </c>
    </row>
    <row r="666" customFormat="false" ht="15" hidden="false" customHeight="false" outlineLevel="0" collapsed="false">
      <c r="A666" s="90" t="s">
        <v>2059</v>
      </c>
      <c r="B666" s="102" t="s">
        <v>2060</v>
      </c>
      <c r="C666" s="92"/>
      <c r="D666" s="93"/>
      <c r="E666" s="107" t="s">
        <v>46</v>
      </c>
      <c r="F666" s="95"/>
      <c r="G666" s="95"/>
      <c r="H666" s="95"/>
      <c r="I666" s="95"/>
      <c r="J666" s="95"/>
      <c r="K666" s="95"/>
      <c r="L666" s="95"/>
      <c r="M666" s="96" t="s">
        <v>1703</v>
      </c>
      <c r="N666" s="97" t="n">
        <v>8</v>
      </c>
      <c r="O666" s="96" t="s">
        <v>1719</v>
      </c>
      <c r="P666" s="98"/>
      <c r="Q666" s="99" t="s">
        <v>1218</v>
      </c>
      <c r="R666" s="100" t="n">
        <v>0</v>
      </c>
      <c r="S666" s="101" t="n">
        <v>19680</v>
      </c>
    </row>
    <row r="667" customFormat="false" ht="15" hidden="false" customHeight="false" outlineLevel="0" collapsed="false">
      <c r="A667" s="90" t="s">
        <v>2061</v>
      </c>
      <c r="B667" s="102" t="s">
        <v>2062</v>
      </c>
      <c r="C667" s="92"/>
      <c r="D667" s="93"/>
      <c r="E667" s="107" t="s">
        <v>46</v>
      </c>
      <c r="F667" s="95"/>
      <c r="G667" s="95"/>
      <c r="H667" s="95"/>
      <c r="I667" s="95"/>
      <c r="J667" s="95"/>
      <c r="K667" s="95"/>
      <c r="L667" s="95"/>
      <c r="M667" s="96" t="s">
        <v>1703</v>
      </c>
      <c r="N667" s="97" t="n">
        <v>8</v>
      </c>
      <c r="O667" s="96" t="s">
        <v>1719</v>
      </c>
      <c r="P667" s="98"/>
      <c r="Q667" s="99" t="s">
        <v>1218</v>
      </c>
      <c r="R667" s="100" t="n">
        <v>0</v>
      </c>
      <c r="S667" s="101" t="n">
        <v>19682</v>
      </c>
    </row>
    <row r="668" customFormat="false" ht="15" hidden="false" customHeight="false" outlineLevel="0" collapsed="false">
      <c r="A668" s="90" t="s">
        <v>2063</v>
      </c>
      <c r="B668" s="102" t="s">
        <v>2064</v>
      </c>
      <c r="C668" s="92"/>
      <c r="D668" s="93"/>
      <c r="E668" s="107" t="s">
        <v>46</v>
      </c>
      <c r="F668" s="95" t="s">
        <v>2065</v>
      </c>
      <c r="G668" s="95"/>
      <c r="H668" s="95"/>
      <c r="I668" s="95"/>
      <c r="J668" s="95"/>
      <c r="K668" s="95"/>
      <c r="L668" s="95"/>
      <c r="M668" s="96" t="s">
        <v>1703</v>
      </c>
      <c r="N668" s="97" t="n">
        <v>8</v>
      </c>
      <c r="O668" s="96" t="s">
        <v>1719</v>
      </c>
      <c r="P668" s="98"/>
      <c r="Q668" s="99" t="s">
        <v>1218</v>
      </c>
      <c r="R668" s="100" t="n">
        <v>0</v>
      </c>
      <c r="S668" s="101" t="n">
        <v>29933</v>
      </c>
    </row>
    <row r="669" customFormat="false" ht="15" hidden="false" customHeight="false" outlineLevel="0" collapsed="false">
      <c r="A669" s="90" t="s">
        <v>2066</v>
      </c>
      <c r="B669" s="102" t="s">
        <v>2067</v>
      </c>
      <c r="C669" s="92"/>
      <c r="D669" s="93"/>
      <c r="E669" s="107" t="s">
        <v>46</v>
      </c>
      <c r="F669" s="95"/>
      <c r="G669" s="95"/>
      <c r="H669" s="95"/>
      <c r="I669" s="95"/>
      <c r="J669" s="95"/>
      <c r="K669" s="95"/>
      <c r="L669" s="95"/>
      <c r="M669" s="96" t="s">
        <v>1703</v>
      </c>
      <c r="N669" s="97" t="n">
        <v>8</v>
      </c>
      <c r="O669" s="96" t="s">
        <v>1699</v>
      </c>
      <c r="P669" s="98"/>
      <c r="Q669" s="99" t="s">
        <v>1218</v>
      </c>
      <c r="R669" s="100" t="n">
        <v>0</v>
      </c>
      <c r="S669" s="101" t="n">
        <v>19685</v>
      </c>
    </row>
    <row r="670" customFormat="false" ht="15" hidden="false" customHeight="false" outlineLevel="0" collapsed="false">
      <c r="A670" s="109" t="s">
        <v>2068</v>
      </c>
      <c r="B670" s="102" t="s">
        <v>2069</v>
      </c>
      <c r="C670" s="92" t="n">
        <v>8</v>
      </c>
      <c r="D670" s="93" t="n">
        <v>2</v>
      </c>
      <c r="E670" s="94" t="s">
        <v>115</v>
      </c>
      <c r="F670" s="95" t="s">
        <v>2070</v>
      </c>
      <c r="G670" s="95"/>
      <c r="H670" s="95"/>
      <c r="I670" s="95"/>
      <c r="J670" s="95"/>
      <c r="K670" s="95"/>
      <c r="L670" s="95"/>
      <c r="M670" s="96" t="s">
        <v>1703</v>
      </c>
      <c r="N670" s="97" t="n">
        <v>8</v>
      </c>
      <c r="O670" s="96" t="s">
        <v>1719</v>
      </c>
      <c r="P670" s="98" t="s">
        <v>39</v>
      </c>
      <c r="Q670" s="99" t="s">
        <v>1218</v>
      </c>
      <c r="R670" s="100" t="n">
        <v>0</v>
      </c>
      <c r="S670" s="101" t="n">
        <v>1520</v>
      </c>
    </row>
    <row r="671" customFormat="false" ht="15" hidden="false" customHeight="false" outlineLevel="0" collapsed="false">
      <c r="A671" s="90" t="s">
        <v>2071</v>
      </c>
      <c r="B671" s="102" t="s">
        <v>2072</v>
      </c>
      <c r="C671" s="92"/>
      <c r="D671" s="93"/>
      <c r="E671" s="107" t="s">
        <v>46</v>
      </c>
      <c r="F671" s="95"/>
      <c r="G671" s="95"/>
      <c r="H671" s="95"/>
      <c r="I671" s="95"/>
      <c r="J671" s="95"/>
      <c r="K671" s="95"/>
      <c r="L671" s="95"/>
      <c r="M671" s="96" t="s">
        <v>1703</v>
      </c>
      <c r="N671" s="97" t="n">
        <v>8</v>
      </c>
      <c r="O671" s="96" t="s">
        <v>1719</v>
      </c>
      <c r="P671" s="98"/>
      <c r="Q671" s="99" t="s">
        <v>1218</v>
      </c>
      <c r="R671" s="100" t="n">
        <v>0</v>
      </c>
      <c r="S671" s="101" t="n">
        <v>1515</v>
      </c>
    </row>
    <row r="672" customFormat="false" ht="15" hidden="false" customHeight="false" outlineLevel="0" collapsed="false">
      <c r="A672" s="109" t="s">
        <v>2073</v>
      </c>
      <c r="B672" s="102" t="s">
        <v>2074</v>
      </c>
      <c r="C672" s="92" t="n">
        <v>10</v>
      </c>
      <c r="D672" s="93" t="n">
        <v>2</v>
      </c>
      <c r="E672" s="94" t="s">
        <v>115</v>
      </c>
      <c r="F672" s="95"/>
      <c r="G672" s="95"/>
      <c r="H672" s="95"/>
      <c r="I672" s="95"/>
      <c r="J672" s="95"/>
      <c r="K672" s="95"/>
      <c r="L672" s="95"/>
      <c r="M672" s="96" t="s">
        <v>1703</v>
      </c>
      <c r="N672" s="97" t="n">
        <v>8</v>
      </c>
      <c r="O672" s="96" t="s">
        <v>2075</v>
      </c>
      <c r="P672" s="98" t="s">
        <v>39</v>
      </c>
      <c r="Q672" s="99" t="s">
        <v>1218</v>
      </c>
      <c r="R672" s="100" t="n">
        <v>0</v>
      </c>
      <c r="S672" s="101" t="n">
        <v>1525</v>
      </c>
    </row>
    <row r="673" customFormat="false" ht="15" hidden="false" customHeight="false" outlineLevel="0" collapsed="false">
      <c r="A673" s="90" t="s">
        <v>2076</v>
      </c>
      <c r="B673" s="102" t="s">
        <v>2077</v>
      </c>
      <c r="C673" s="92"/>
      <c r="D673" s="93"/>
      <c r="E673" s="107" t="s">
        <v>46</v>
      </c>
      <c r="F673" s="95"/>
      <c r="G673" s="95"/>
      <c r="H673" s="95"/>
      <c r="I673" s="95"/>
      <c r="J673" s="95"/>
      <c r="K673" s="95"/>
      <c r="L673" s="95"/>
      <c r="M673" s="96" t="s">
        <v>1703</v>
      </c>
      <c r="N673" s="97" t="n">
        <v>8</v>
      </c>
      <c r="O673" s="96" t="s">
        <v>1699</v>
      </c>
      <c r="P673" s="98"/>
      <c r="Q673" s="99" t="s">
        <v>1218</v>
      </c>
      <c r="R673" s="100" t="n">
        <v>0</v>
      </c>
      <c r="S673" s="101" t="n">
        <v>1527</v>
      </c>
    </row>
    <row r="674" customFormat="false" ht="15" hidden="false" customHeight="false" outlineLevel="0" collapsed="false">
      <c r="A674" s="90" t="s">
        <v>2078</v>
      </c>
      <c r="B674" s="102" t="s">
        <v>2079</v>
      </c>
      <c r="C674" s="92"/>
      <c r="D674" s="93"/>
      <c r="E674" s="107" t="s">
        <v>46</v>
      </c>
      <c r="F674" s="95"/>
      <c r="G674" s="95"/>
      <c r="H674" s="95"/>
      <c r="I674" s="95"/>
      <c r="J674" s="95"/>
      <c r="K674" s="95"/>
      <c r="L674" s="95"/>
      <c r="M674" s="96" t="s">
        <v>1703</v>
      </c>
      <c r="N674" s="97" t="n">
        <v>8</v>
      </c>
      <c r="O674" s="96" t="s">
        <v>1719</v>
      </c>
      <c r="P674" s="98"/>
      <c r="Q674" s="99" t="s">
        <v>1215</v>
      </c>
      <c r="R674" s="100" t="n">
        <v>0</v>
      </c>
      <c r="S674" s="101" t="n">
        <v>19690</v>
      </c>
    </row>
    <row r="675" customFormat="false" ht="15" hidden="false" customHeight="false" outlineLevel="0" collapsed="false">
      <c r="A675" s="109" t="s">
        <v>2080</v>
      </c>
      <c r="B675" s="102" t="s">
        <v>2081</v>
      </c>
      <c r="C675" s="92" t="n">
        <v>10</v>
      </c>
      <c r="D675" s="93" t="n">
        <v>1</v>
      </c>
      <c r="E675" s="94" t="s">
        <v>115</v>
      </c>
      <c r="F675" s="95"/>
      <c r="G675" s="95"/>
      <c r="H675" s="95"/>
      <c r="I675" s="95"/>
      <c r="J675" s="95"/>
      <c r="K675" s="95"/>
      <c r="L675" s="95"/>
      <c r="M675" s="96" t="s">
        <v>1703</v>
      </c>
      <c r="N675" s="97" t="n">
        <v>8</v>
      </c>
      <c r="O675" s="96" t="s">
        <v>1719</v>
      </c>
      <c r="P675" s="98" t="s">
        <v>39</v>
      </c>
      <c r="Q675" s="99" t="s">
        <v>1218</v>
      </c>
      <c r="R675" s="100" t="n">
        <v>0</v>
      </c>
      <c r="S675" s="101" t="n">
        <v>1671</v>
      </c>
    </row>
    <row r="676" customFormat="false" ht="15" hidden="false" customHeight="false" outlineLevel="0" collapsed="false">
      <c r="A676" s="90" t="s">
        <v>2082</v>
      </c>
      <c r="B676" s="102" t="s">
        <v>2083</v>
      </c>
      <c r="C676" s="92" t="n">
        <v>10</v>
      </c>
      <c r="D676" s="93" t="n">
        <v>1</v>
      </c>
      <c r="E676" s="107" t="s">
        <v>46</v>
      </c>
      <c r="F676" s="95"/>
      <c r="G676" s="95"/>
      <c r="H676" s="95"/>
      <c r="I676" s="95"/>
      <c r="J676" s="95"/>
      <c r="K676" s="95"/>
      <c r="L676" s="95"/>
      <c r="M676" s="96" t="s">
        <v>1703</v>
      </c>
      <c r="N676" s="97" t="n">
        <v>8</v>
      </c>
      <c r="O676" s="96" t="s">
        <v>1719</v>
      </c>
      <c r="P676" s="98"/>
      <c r="Q676" s="99" t="s">
        <v>1218</v>
      </c>
      <c r="R676" s="100" t="n">
        <v>0</v>
      </c>
      <c r="S676" s="101" t="n">
        <v>19696</v>
      </c>
    </row>
    <row r="677" customFormat="false" ht="15" hidden="false" customHeight="false" outlineLevel="0" collapsed="false">
      <c r="A677" s="90" t="s">
        <v>2084</v>
      </c>
      <c r="B677" s="102" t="s">
        <v>2085</v>
      </c>
      <c r="C677" s="92" t="n">
        <v>10</v>
      </c>
      <c r="D677" s="93" t="n">
        <v>1</v>
      </c>
      <c r="E677" s="107" t="s">
        <v>46</v>
      </c>
      <c r="F677" s="95"/>
      <c r="G677" s="95"/>
      <c r="H677" s="95"/>
      <c r="I677" s="95"/>
      <c r="J677" s="95"/>
      <c r="K677" s="95"/>
      <c r="L677" s="95"/>
      <c r="M677" s="96" t="s">
        <v>1703</v>
      </c>
      <c r="N677" s="97" t="n">
        <v>8</v>
      </c>
      <c r="O677" s="96" t="s">
        <v>1719</v>
      </c>
      <c r="P677" s="98"/>
      <c r="Q677" s="99" t="s">
        <v>1218</v>
      </c>
      <c r="R677" s="100" t="n">
        <v>0</v>
      </c>
      <c r="S677" s="101" t="n">
        <v>19697</v>
      </c>
    </row>
    <row r="678" customFormat="false" ht="15" hidden="false" customHeight="false" outlineLevel="0" collapsed="false">
      <c r="A678" s="90" t="s">
        <v>2086</v>
      </c>
      <c r="B678" s="102" t="s">
        <v>2087</v>
      </c>
      <c r="C678" s="92" t="n">
        <v>10</v>
      </c>
      <c r="D678" s="93" t="n">
        <v>1</v>
      </c>
      <c r="E678" s="107" t="s">
        <v>46</v>
      </c>
      <c r="F678" s="95"/>
      <c r="G678" s="95"/>
      <c r="H678" s="95"/>
      <c r="I678" s="95"/>
      <c r="J678" s="95"/>
      <c r="K678" s="95"/>
      <c r="L678" s="95"/>
      <c r="M678" s="96" t="s">
        <v>1703</v>
      </c>
      <c r="N678" s="97" t="n">
        <v>8</v>
      </c>
      <c r="O678" s="96" t="s">
        <v>1719</v>
      </c>
      <c r="P678" s="98"/>
      <c r="Q678" s="99" t="s">
        <v>1218</v>
      </c>
      <c r="R678" s="100" t="n">
        <v>0</v>
      </c>
      <c r="S678" s="101" t="n">
        <v>19698</v>
      </c>
    </row>
    <row r="679" customFormat="false" ht="15" hidden="false" customHeight="false" outlineLevel="0" collapsed="false">
      <c r="A679" s="90" t="s">
        <v>2088</v>
      </c>
      <c r="B679" s="102" t="s">
        <v>2089</v>
      </c>
      <c r="C679" s="92" t="n">
        <v>10</v>
      </c>
      <c r="D679" s="93" t="n">
        <v>1</v>
      </c>
      <c r="E679" s="107" t="s">
        <v>46</v>
      </c>
      <c r="F679" s="95"/>
      <c r="G679" s="95"/>
      <c r="H679" s="95"/>
      <c r="I679" s="95"/>
      <c r="J679" s="95"/>
      <c r="K679" s="95"/>
      <c r="L679" s="95"/>
      <c r="M679" s="96" t="s">
        <v>1703</v>
      </c>
      <c r="N679" s="97" t="n">
        <v>8</v>
      </c>
      <c r="O679" s="96" t="s">
        <v>1719</v>
      </c>
      <c r="P679" s="98"/>
      <c r="Q679" s="99" t="s">
        <v>1218</v>
      </c>
      <c r="R679" s="100" t="n">
        <v>0</v>
      </c>
      <c r="S679" s="101" t="n">
        <v>19699</v>
      </c>
    </row>
    <row r="680" customFormat="false" ht="15" hidden="false" customHeight="false" outlineLevel="0" collapsed="false">
      <c r="A680" s="90" t="s">
        <v>2090</v>
      </c>
      <c r="B680" s="102" t="s">
        <v>2091</v>
      </c>
      <c r="C680" s="92"/>
      <c r="D680" s="93"/>
      <c r="E680" s="107" t="s">
        <v>115</v>
      </c>
      <c r="F680" s="95"/>
      <c r="G680" s="95"/>
      <c r="H680" s="95"/>
      <c r="I680" s="95"/>
      <c r="J680" s="95"/>
      <c r="K680" s="95"/>
      <c r="L680" s="95"/>
      <c r="M680" s="96" t="s">
        <v>1703</v>
      </c>
      <c r="N680" s="97" t="n">
        <v>8</v>
      </c>
      <c r="O680" s="96" t="s">
        <v>1699</v>
      </c>
      <c r="P680" s="98"/>
      <c r="Q680" s="99" t="s">
        <v>1215</v>
      </c>
      <c r="R680" s="100" t="n">
        <v>0</v>
      </c>
      <c r="S680" s="101" t="n">
        <v>1799</v>
      </c>
    </row>
    <row r="681" customFormat="false" ht="15" hidden="false" customHeight="false" outlineLevel="0" collapsed="false">
      <c r="A681" s="90" t="s">
        <v>2092</v>
      </c>
      <c r="B681" s="102" t="s">
        <v>2093</v>
      </c>
      <c r="C681" s="92"/>
      <c r="D681" s="93"/>
      <c r="E681" s="107" t="s">
        <v>46</v>
      </c>
      <c r="F681" s="95"/>
      <c r="G681" s="95"/>
      <c r="H681" s="95"/>
      <c r="I681" s="95"/>
      <c r="J681" s="95"/>
      <c r="K681" s="95"/>
      <c r="L681" s="95"/>
      <c r="M681" s="96" t="s">
        <v>1703</v>
      </c>
      <c r="N681" s="97" t="n">
        <v>8</v>
      </c>
      <c r="O681" s="96" t="s">
        <v>1719</v>
      </c>
      <c r="P681" s="98"/>
      <c r="Q681" s="99" t="s">
        <v>1215</v>
      </c>
      <c r="R681" s="100" t="n">
        <v>0</v>
      </c>
      <c r="S681" s="101" t="n">
        <v>19718</v>
      </c>
    </row>
    <row r="682" customFormat="false" ht="15" hidden="false" customHeight="false" outlineLevel="0" collapsed="false">
      <c r="A682" s="109" t="s">
        <v>2094</v>
      </c>
      <c r="B682" s="102" t="s">
        <v>2095</v>
      </c>
      <c r="C682" s="92" t="n">
        <v>6</v>
      </c>
      <c r="D682" s="93" t="n">
        <v>2</v>
      </c>
      <c r="E682" s="94" t="s">
        <v>115</v>
      </c>
      <c r="F682" s="95"/>
      <c r="G682" s="95"/>
      <c r="H682" s="95"/>
      <c r="I682" s="95"/>
      <c r="J682" s="95"/>
      <c r="K682" s="95"/>
      <c r="L682" s="95"/>
      <c r="M682" s="96" t="s">
        <v>1703</v>
      </c>
      <c r="N682" s="97" t="n">
        <v>8</v>
      </c>
      <c r="O682" s="96" t="s">
        <v>1699</v>
      </c>
      <c r="P682" s="98" t="s">
        <v>39</v>
      </c>
      <c r="Q682" s="99" t="s">
        <v>1218</v>
      </c>
      <c r="R682" s="100" t="n">
        <v>0</v>
      </c>
      <c r="S682" s="101" t="n">
        <v>1675</v>
      </c>
    </row>
    <row r="683" customFormat="false" ht="15" hidden="false" customHeight="false" outlineLevel="0" collapsed="false">
      <c r="A683" s="90" t="s">
        <v>2096</v>
      </c>
      <c r="B683" s="102" t="s">
        <v>2097</v>
      </c>
      <c r="C683" s="92"/>
      <c r="D683" s="93"/>
      <c r="E683" s="107" t="s">
        <v>46</v>
      </c>
      <c r="F683" s="95"/>
      <c r="G683" s="95"/>
      <c r="H683" s="95"/>
      <c r="I683" s="95"/>
      <c r="J683" s="95"/>
      <c r="K683" s="95"/>
      <c r="L683" s="95"/>
      <c r="M683" s="96" t="s">
        <v>1703</v>
      </c>
      <c r="N683" s="97" t="n">
        <v>8</v>
      </c>
      <c r="O683" s="96" t="s">
        <v>1699</v>
      </c>
      <c r="P683" s="98"/>
      <c r="Q683" s="99" t="s">
        <v>1218</v>
      </c>
      <c r="R683" s="100" t="n">
        <v>0</v>
      </c>
      <c r="S683" s="101" t="n">
        <v>19723</v>
      </c>
    </row>
    <row r="684" customFormat="false" ht="15" hidden="false" customHeight="false" outlineLevel="0" collapsed="false">
      <c r="A684" s="109" t="s">
        <v>2098</v>
      </c>
      <c r="B684" s="102" t="s">
        <v>2099</v>
      </c>
      <c r="C684" s="92" t="n">
        <v>8</v>
      </c>
      <c r="D684" s="93" t="n">
        <v>1</v>
      </c>
      <c r="E684" s="94" t="s">
        <v>115</v>
      </c>
      <c r="F684" s="95"/>
      <c r="G684" s="95"/>
      <c r="H684" s="95"/>
      <c r="I684" s="95"/>
      <c r="J684" s="95"/>
      <c r="K684" s="95"/>
      <c r="L684" s="95"/>
      <c r="M684" s="96" t="s">
        <v>1703</v>
      </c>
      <c r="N684" s="97" t="n">
        <v>8</v>
      </c>
      <c r="O684" s="96" t="s">
        <v>1699</v>
      </c>
      <c r="P684" s="98" t="s">
        <v>39</v>
      </c>
      <c r="Q684" s="99" t="s">
        <v>1218</v>
      </c>
      <c r="R684" s="100" t="n">
        <v>0</v>
      </c>
      <c r="S684" s="101" t="n">
        <v>1676</v>
      </c>
    </row>
    <row r="685" customFormat="false" ht="15" hidden="false" customHeight="false" outlineLevel="0" collapsed="false">
      <c r="A685" s="90" t="s">
        <v>2100</v>
      </c>
      <c r="B685" s="102" t="s">
        <v>2101</v>
      </c>
      <c r="C685" s="92"/>
      <c r="D685" s="93"/>
      <c r="E685" s="107" t="s">
        <v>46</v>
      </c>
      <c r="F685" s="95"/>
      <c r="G685" s="95"/>
      <c r="H685" s="95"/>
      <c r="I685" s="95"/>
      <c r="J685" s="95"/>
      <c r="K685" s="95"/>
      <c r="L685" s="95"/>
      <c r="M685" s="96" t="s">
        <v>1703</v>
      </c>
      <c r="N685" s="97" t="n">
        <v>8</v>
      </c>
      <c r="O685" s="96" t="s">
        <v>1699</v>
      </c>
      <c r="P685" s="98"/>
      <c r="Q685" s="99" t="s">
        <v>1218</v>
      </c>
      <c r="R685" s="100" t="n">
        <v>0</v>
      </c>
      <c r="S685" s="101" t="n">
        <v>1677</v>
      </c>
    </row>
    <row r="686" customFormat="false" ht="15" hidden="false" customHeight="false" outlineLevel="0" collapsed="false">
      <c r="A686" s="90" t="s">
        <v>2102</v>
      </c>
      <c r="B686" s="102" t="s">
        <v>2103</v>
      </c>
      <c r="C686" s="92"/>
      <c r="D686" s="93"/>
      <c r="E686" s="107" t="s">
        <v>2104</v>
      </c>
      <c r="F686" s="95"/>
      <c r="G686" s="95"/>
      <c r="H686" s="95"/>
      <c r="I686" s="95"/>
      <c r="J686" s="95"/>
      <c r="K686" s="95"/>
      <c r="L686" s="95"/>
      <c r="M686" s="96" t="s">
        <v>1703</v>
      </c>
      <c r="N686" s="97" t="n">
        <v>8</v>
      </c>
      <c r="O686" s="96" t="s">
        <v>1699</v>
      </c>
      <c r="P686" s="98"/>
      <c r="Q686" s="99" t="s">
        <v>1218</v>
      </c>
      <c r="R686" s="100" t="n">
        <v>0</v>
      </c>
      <c r="S686" s="101" t="n">
        <v>1678</v>
      </c>
    </row>
    <row r="687" customFormat="false" ht="15" hidden="false" customHeight="false" outlineLevel="0" collapsed="false">
      <c r="A687" s="90" t="s">
        <v>2105</v>
      </c>
      <c r="B687" s="102" t="s">
        <v>2106</v>
      </c>
      <c r="C687" s="92"/>
      <c r="D687" s="93"/>
      <c r="E687" s="107" t="s">
        <v>46</v>
      </c>
      <c r="F687" s="95"/>
      <c r="G687" s="95"/>
      <c r="H687" s="95"/>
      <c r="I687" s="95"/>
      <c r="J687" s="95"/>
      <c r="K687" s="95"/>
      <c r="L687" s="95"/>
      <c r="M687" s="96" t="s">
        <v>1703</v>
      </c>
      <c r="N687" s="97" t="n">
        <v>8</v>
      </c>
      <c r="O687" s="96" t="s">
        <v>1699</v>
      </c>
      <c r="P687" s="98"/>
      <c r="Q687" s="99" t="s">
        <v>1218</v>
      </c>
      <c r="R687" s="100" t="n">
        <v>0</v>
      </c>
      <c r="S687" s="101" t="n">
        <v>19724</v>
      </c>
    </row>
    <row r="688" customFormat="false" ht="15" hidden="false" customHeight="false" outlineLevel="0" collapsed="false">
      <c r="A688" s="90" t="s">
        <v>2107</v>
      </c>
      <c r="B688" s="102" t="s">
        <v>2108</v>
      </c>
      <c r="C688" s="92"/>
      <c r="D688" s="93"/>
      <c r="E688" s="107" t="s">
        <v>46</v>
      </c>
      <c r="F688" s="95"/>
      <c r="G688" s="95"/>
      <c r="H688" s="95"/>
      <c r="I688" s="95"/>
      <c r="J688" s="95"/>
      <c r="K688" s="95"/>
      <c r="L688" s="95"/>
      <c r="M688" s="96" t="s">
        <v>1703</v>
      </c>
      <c r="N688" s="97" t="n">
        <v>8</v>
      </c>
      <c r="O688" s="96" t="s">
        <v>1699</v>
      </c>
      <c r="P688" s="98"/>
      <c r="Q688" s="99" t="s">
        <v>1218</v>
      </c>
      <c r="R688" s="100" t="n">
        <v>0</v>
      </c>
      <c r="S688" s="101" t="n">
        <v>1674</v>
      </c>
    </row>
    <row r="689" customFormat="false" ht="15" hidden="false" customHeight="false" outlineLevel="0" collapsed="false">
      <c r="A689" s="109" t="s">
        <v>2109</v>
      </c>
      <c r="B689" s="102" t="s">
        <v>2110</v>
      </c>
      <c r="C689" s="92" t="n">
        <v>11</v>
      </c>
      <c r="D689" s="93" t="n">
        <v>2</v>
      </c>
      <c r="E689" s="94" t="s">
        <v>115</v>
      </c>
      <c r="F689" s="95"/>
      <c r="G689" s="95"/>
      <c r="H689" s="95"/>
      <c r="I689" s="95"/>
      <c r="J689" s="95"/>
      <c r="K689" s="95"/>
      <c r="L689" s="95"/>
      <c r="M689" s="96" t="s">
        <v>1703</v>
      </c>
      <c r="N689" s="97" t="n">
        <v>8</v>
      </c>
      <c r="O689" s="96" t="s">
        <v>1719</v>
      </c>
      <c r="P689" s="98" t="s">
        <v>39</v>
      </c>
      <c r="Q689" s="99" t="s">
        <v>1215</v>
      </c>
      <c r="R689" s="100" t="n">
        <v>0</v>
      </c>
      <c r="S689" s="101" t="n">
        <v>1955</v>
      </c>
    </row>
    <row r="690" customFormat="false" ht="15" hidden="false" customHeight="false" outlineLevel="0" collapsed="false">
      <c r="A690" s="109" t="s">
        <v>2111</v>
      </c>
      <c r="B690" s="102" t="s">
        <v>2112</v>
      </c>
      <c r="C690" s="92" t="n">
        <v>10</v>
      </c>
      <c r="D690" s="93" t="n">
        <v>1</v>
      </c>
      <c r="E690" s="94" t="s">
        <v>115</v>
      </c>
      <c r="F690" s="95"/>
      <c r="G690" s="95"/>
      <c r="H690" s="95"/>
      <c r="I690" s="95"/>
      <c r="J690" s="95"/>
      <c r="K690" s="95"/>
      <c r="L690" s="95"/>
      <c r="M690" s="96" t="s">
        <v>1703</v>
      </c>
      <c r="N690" s="97" t="n">
        <v>8</v>
      </c>
      <c r="O690" s="96" t="s">
        <v>1699</v>
      </c>
      <c r="P690" s="98" t="s">
        <v>39</v>
      </c>
      <c r="Q690" s="99" t="s">
        <v>1215</v>
      </c>
      <c r="R690" s="100" t="n">
        <v>0</v>
      </c>
      <c r="S690" s="101" t="n">
        <v>1957</v>
      </c>
    </row>
    <row r="691" customFormat="false" ht="15" hidden="false" customHeight="false" outlineLevel="0" collapsed="false">
      <c r="A691" s="109" t="s">
        <v>2113</v>
      </c>
      <c r="B691" s="102" t="s">
        <v>2114</v>
      </c>
      <c r="C691" s="92" t="n">
        <v>11</v>
      </c>
      <c r="D691" s="93" t="n">
        <v>2</v>
      </c>
      <c r="E691" s="94" t="s">
        <v>2115</v>
      </c>
      <c r="F691" s="95"/>
      <c r="G691" s="95"/>
      <c r="H691" s="95"/>
      <c r="I691" s="95"/>
      <c r="J691" s="95"/>
      <c r="K691" s="95"/>
      <c r="L691" s="95"/>
      <c r="M691" s="96" t="s">
        <v>1703</v>
      </c>
      <c r="N691" s="97" t="n">
        <v>8</v>
      </c>
      <c r="O691" s="96" t="s">
        <v>1719</v>
      </c>
      <c r="P691" s="98" t="s">
        <v>39</v>
      </c>
      <c r="Q691" s="99" t="s">
        <v>1215</v>
      </c>
      <c r="R691" s="100" t="n">
        <v>0</v>
      </c>
      <c r="S691" s="101" t="n">
        <v>1958</v>
      </c>
    </row>
    <row r="692" customFormat="false" ht="15" hidden="false" customHeight="false" outlineLevel="0" collapsed="false">
      <c r="A692" s="120"/>
      <c r="B692" s="103" t="s">
        <v>2116</v>
      </c>
      <c r="C692" s="105"/>
      <c r="D692" s="106"/>
      <c r="E692" s="94"/>
      <c r="F692" s="95"/>
      <c r="G692" s="95"/>
      <c r="H692" s="95"/>
      <c r="I692" s="95"/>
      <c r="J692" s="95"/>
      <c r="K692" s="95"/>
      <c r="L692" s="95"/>
      <c r="M692" s="96" t="s">
        <v>1209</v>
      </c>
      <c r="N692" s="97" t="n">
        <v>9</v>
      </c>
      <c r="O692" s="96" t="s">
        <v>2117</v>
      </c>
      <c r="P692" s="98"/>
      <c r="Q692" s="99"/>
      <c r="R692" s="100" t="n">
        <v>1</v>
      </c>
      <c r="S692" s="101"/>
    </row>
    <row r="693" customFormat="false" ht="15" hidden="false" customHeight="false" outlineLevel="0" collapsed="false">
      <c r="A693" s="90" t="s">
        <v>2118</v>
      </c>
      <c r="B693" s="102" t="s">
        <v>2119</v>
      </c>
      <c r="C693" s="92"/>
      <c r="D693" s="93"/>
      <c r="E693" s="107" t="s">
        <v>46</v>
      </c>
      <c r="F693" s="95"/>
      <c r="G693" s="95"/>
      <c r="H693" s="95"/>
      <c r="I693" s="95"/>
      <c r="J693" s="95"/>
      <c r="K693" s="95"/>
      <c r="L693" s="95"/>
      <c r="M693" s="96" t="s">
        <v>2120</v>
      </c>
      <c r="N693" s="97" t="n">
        <v>9</v>
      </c>
      <c r="O693" s="96" t="s">
        <v>2117</v>
      </c>
      <c r="P693" s="98"/>
      <c r="Q693" s="99" t="s">
        <v>1215</v>
      </c>
      <c r="R693" s="100" t="n">
        <v>0</v>
      </c>
      <c r="S693" s="101" t="n">
        <v>1723</v>
      </c>
    </row>
    <row r="694" customFormat="false" ht="15" hidden="false" customHeight="false" outlineLevel="0" collapsed="false">
      <c r="A694" s="90" t="s">
        <v>2121</v>
      </c>
      <c r="B694" s="102" t="s">
        <v>2122</v>
      </c>
      <c r="C694" s="92"/>
      <c r="D694" s="93"/>
      <c r="E694" s="107" t="s">
        <v>1803</v>
      </c>
      <c r="F694" s="95"/>
      <c r="G694" s="95"/>
      <c r="H694" s="95"/>
      <c r="I694" s="95"/>
      <c r="J694" s="95"/>
      <c r="K694" s="95"/>
      <c r="L694" s="95"/>
      <c r="M694" s="96" t="s">
        <v>2120</v>
      </c>
      <c r="N694" s="97" t="n">
        <v>9</v>
      </c>
      <c r="O694" s="96" t="s">
        <v>2117</v>
      </c>
      <c r="P694" s="98"/>
      <c r="Q694" s="99" t="s">
        <v>1218</v>
      </c>
      <c r="R694" s="100" t="n">
        <v>0</v>
      </c>
      <c r="S694" s="101" t="n">
        <v>1541</v>
      </c>
    </row>
    <row r="695" customFormat="false" ht="15" hidden="false" customHeight="false" outlineLevel="0" collapsed="false">
      <c r="A695" s="90" t="s">
        <v>2123</v>
      </c>
      <c r="B695" s="102" t="s">
        <v>2124</v>
      </c>
      <c r="C695" s="92"/>
      <c r="D695" s="93"/>
      <c r="E695" s="107" t="s">
        <v>115</v>
      </c>
      <c r="F695" s="95"/>
      <c r="G695" s="95"/>
      <c r="H695" s="95"/>
      <c r="I695" s="95"/>
      <c r="J695" s="95"/>
      <c r="K695" s="95"/>
      <c r="L695" s="95"/>
      <c r="M695" s="96" t="s">
        <v>2120</v>
      </c>
      <c r="N695" s="97" t="n">
        <v>9</v>
      </c>
      <c r="O695" s="96" t="s">
        <v>2117</v>
      </c>
      <c r="P695" s="98"/>
      <c r="Q695" s="99" t="s">
        <v>1218</v>
      </c>
      <c r="R695" s="100" t="n">
        <v>0</v>
      </c>
      <c r="S695" s="101" t="n">
        <v>19749</v>
      </c>
    </row>
    <row r="696" customFormat="false" ht="15" hidden="false" customHeight="false" outlineLevel="0" collapsed="false">
      <c r="A696" s="155" t="s">
        <v>2125</v>
      </c>
      <c r="B696" s="156" t="s">
        <v>2126</v>
      </c>
      <c r="C696" s="157"/>
      <c r="D696" s="158"/>
      <c r="E696" s="107" t="s">
        <v>46</v>
      </c>
      <c r="F696" s="95"/>
      <c r="G696" s="95"/>
      <c r="H696" s="95"/>
      <c r="I696" s="95"/>
      <c r="J696" s="95"/>
      <c r="K696" s="95"/>
      <c r="L696" s="95"/>
      <c r="M696" s="96" t="s">
        <v>2120</v>
      </c>
      <c r="N696" s="97" t="n">
        <v>9</v>
      </c>
      <c r="O696" s="96" t="s">
        <v>2075</v>
      </c>
      <c r="P696" s="98"/>
      <c r="Q696" s="99" t="s">
        <v>1218</v>
      </c>
      <c r="R696" s="100" t="n">
        <v>0</v>
      </c>
      <c r="S696" s="101" t="n">
        <v>1542</v>
      </c>
    </row>
    <row r="697" customFormat="false" ht="15" hidden="false" customHeight="false" outlineLevel="0" collapsed="false">
      <c r="A697" s="159" t="s">
        <v>2127</v>
      </c>
      <c r="B697" s="160" t="s">
        <v>2128</v>
      </c>
      <c r="C697" s="161"/>
      <c r="D697" s="162"/>
      <c r="E697" s="107" t="s">
        <v>2129</v>
      </c>
      <c r="F697" s="163"/>
      <c r="G697" s="95"/>
      <c r="H697" s="95"/>
      <c r="I697" s="95"/>
      <c r="J697" s="95"/>
      <c r="K697" s="95"/>
      <c r="L697" s="95"/>
      <c r="M697" s="96" t="s">
        <v>2120</v>
      </c>
      <c r="N697" s="97" t="n">
        <v>9</v>
      </c>
      <c r="O697" s="96" t="s">
        <v>2117</v>
      </c>
      <c r="P697" s="98"/>
      <c r="Q697" s="99" t="s">
        <v>1218</v>
      </c>
      <c r="R697" s="100" t="n">
        <v>0</v>
      </c>
      <c r="S697" s="101" t="n">
        <v>19751</v>
      </c>
    </row>
    <row r="698" customFormat="false" ht="15" hidden="false" customHeight="false" outlineLevel="0" collapsed="false">
      <c r="A698" s="164" t="s">
        <v>2130</v>
      </c>
      <c r="B698" s="165" t="s">
        <v>2131</v>
      </c>
      <c r="C698" s="166"/>
      <c r="D698" s="167"/>
      <c r="E698" s="107" t="s">
        <v>2132</v>
      </c>
      <c r="F698" s="95"/>
      <c r="G698" s="95"/>
      <c r="H698" s="95"/>
      <c r="I698" s="95"/>
      <c r="J698" s="95"/>
      <c r="K698" s="95"/>
      <c r="L698" s="95"/>
      <c r="M698" s="96" t="s">
        <v>2120</v>
      </c>
      <c r="N698" s="97" t="n">
        <v>9</v>
      </c>
      <c r="O698" s="96" t="s">
        <v>2117</v>
      </c>
      <c r="P698" s="98"/>
      <c r="Q698" s="99" t="s">
        <v>1218</v>
      </c>
      <c r="R698" s="100" t="n">
        <v>0</v>
      </c>
      <c r="S698" s="101" t="n">
        <v>19754</v>
      </c>
    </row>
    <row r="699" customFormat="false" ht="15" hidden="false" customHeight="false" outlineLevel="0" collapsed="false">
      <c r="A699" s="90" t="s">
        <v>2133</v>
      </c>
      <c r="B699" s="102" t="s">
        <v>2134</v>
      </c>
      <c r="C699" s="92"/>
      <c r="D699" s="93"/>
      <c r="E699" s="107" t="s">
        <v>2135</v>
      </c>
      <c r="F699" s="95"/>
      <c r="G699" s="95"/>
      <c r="H699" s="95"/>
      <c r="I699" s="95"/>
      <c r="J699" s="95"/>
      <c r="K699" s="95"/>
      <c r="L699" s="95"/>
      <c r="M699" s="96" t="s">
        <v>2120</v>
      </c>
      <c r="N699" s="97" t="n">
        <v>9</v>
      </c>
      <c r="O699" s="96" t="s">
        <v>2117</v>
      </c>
      <c r="P699" s="98"/>
      <c r="Q699" s="99" t="s">
        <v>1218</v>
      </c>
      <c r="R699" s="100" t="n">
        <v>0</v>
      </c>
      <c r="S699" s="101" t="n">
        <v>1547</v>
      </c>
    </row>
    <row r="700" customFormat="false" ht="15" hidden="false" customHeight="false" outlineLevel="0" collapsed="false">
      <c r="A700" s="90" t="s">
        <v>2136</v>
      </c>
      <c r="B700" s="102" t="s">
        <v>2137</v>
      </c>
      <c r="C700" s="92"/>
      <c r="D700" s="93"/>
      <c r="E700" s="107" t="s">
        <v>115</v>
      </c>
      <c r="F700" s="95"/>
      <c r="G700" s="95"/>
      <c r="H700" s="95"/>
      <c r="I700" s="95"/>
      <c r="J700" s="95"/>
      <c r="K700" s="95"/>
      <c r="L700" s="95"/>
      <c r="M700" s="96" t="s">
        <v>2120</v>
      </c>
      <c r="N700" s="97" t="n">
        <v>9</v>
      </c>
      <c r="O700" s="96" t="s">
        <v>2117</v>
      </c>
      <c r="P700" s="98"/>
      <c r="Q700" s="99" t="s">
        <v>1218</v>
      </c>
      <c r="R700" s="100" t="n">
        <v>0</v>
      </c>
      <c r="S700" s="101" t="n">
        <v>19755</v>
      </c>
    </row>
    <row r="701" customFormat="false" ht="15" hidden="false" customHeight="false" outlineLevel="0" collapsed="false">
      <c r="A701" s="90" t="s">
        <v>2138</v>
      </c>
      <c r="B701" s="102" t="s">
        <v>2139</v>
      </c>
      <c r="C701" s="92"/>
      <c r="D701" s="93"/>
      <c r="E701" s="107" t="s">
        <v>46</v>
      </c>
      <c r="F701" s="95"/>
      <c r="G701" s="95"/>
      <c r="H701" s="95"/>
      <c r="I701" s="95"/>
      <c r="J701" s="95"/>
      <c r="K701" s="95"/>
      <c r="L701" s="95"/>
      <c r="M701" s="96" t="s">
        <v>2120</v>
      </c>
      <c r="N701" s="97" t="n">
        <v>9</v>
      </c>
      <c r="O701" s="96" t="s">
        <v>2117</v>
      </c>
      <c r="P701" s="98"/>
      <c r="Q701" s="99" t="s">
        <v>1218</v>
      </c>
      <c r="R701" s="100" t="n">
        <v>0</v>
      </c>
      <c r="S701" s="101" t="n">
        <v>1544</v>
      </c>
    </row>
    <row r="702" customFormat="false" ht="15" hidden="false" customHeight="false" outlineLevel="0" collapsed="false">
      <c r="A702" s="90" t="s">
        <v>2140</v>
      </c>
      <c r="B702" s="102" t="s">
        <v>2141</v>
      </c>
      <c r="C702" s="92"/>
      <c r="D702" s="93"/>
      <c r="E702" s="107" t="s">
        <v>46</v>
      </c>
      <c r="F702" s="95"/>
      <c r="G702" s="95"/>
      <c r="H702" s="95"/>
      <c r="I702" s="95"/>
      <c r="J702" s="95"/>
      <c r="K702" s="95"/>
      <c r="L702" s="95"/>
      <c r="M702" s="96" t="s">
        <v>2120</v>
      </c>
      <c r="N702" s="97" t="n">
        <v>9</v>
      </c>
      <c r="O702" s="96" t="s">
        <v>2117</v>
      </c>
      <c r="P702" s="98"/>
      <c r="Q702" s="99" t="s">
        <v>1215</v>
      </c>
      <c r="R702" s="100" t="n">
        <v>0</v>
      </c>
      <c r="S702" s="101" t="n">
        <v>19758</v>
      </c>
    </row>
    <row r="703" customFormat="false" ht="15" hidden="false" customHeight="false" outlineLevel="0" collapsed="false">
      <c r="A703" s="90" t="s">
        <v>2142</v>
      </c>
      <c r="B703" s="102" t="s">
        <v>2143</v>
      </c>
      <c r="C703" s="92"/>
      <c r="D703" s="93"/>
      <c r="E703" s="107" t="s">
        <v>2144</v>
      </c>
      <c r="F703" s="95"/>
      <c r="G703" s="95"/>
      <c r="H703" s="95"/>
      <c r="I703" s="95"/>
      <c r="J703" s="95"/>
      <c r="K703" s="95"/>
      <c r="L703" s="95"/>
      <c r="M703" s="96" t="s">
        <v>2120</v>
      </c>
      <c r="N703" s="97" t="n">
        <v>9</v>
      </c>
      <c r="O703" s="96" t="s">
        <v>2117</v>
      </c>
      <c r="P703" s="98"/>
      <c r="Q703" s="99" t="s">
        <v>1215</v>
      </c>
      <c r="R703" s="100" t="n">
        <v>0</v>
      </c>
      <c r="S703" s="101" t="n">
        <v>19514</v>
      </c>
    </row>
    <row r="704" customFormat="false" ht="15" hidden="false" customHeight="false" outlineLevel="0" collapsed="false">
      <c r="A704" s="90" t="s">
        <v>2145</v>
      </c>
      <c r="B704" s="102" t="s">
        <v>2146</v>
      </c>
      <c r="C704" s="92"/>
      <c r="D704" s="93"/>
      <c r="E704" s="107" t="s">
        <v>115</v>
      </c>
      <c r="F704" s="95"/>
      <c r="G704" s="95"/>
      <c r="H704" s="95"/>
      <c r="I704" s="95"/>
      <c r="J704" s="95"/>
      <c r="K704" s="95"/>
      <c r="L704" s="95"/>
      <c r="M704" s="96" t="s">
        <v>2120</v>
      </c>
      <c r="N704" s="97" t="n">
        <v>9</v>
      </c>
      <c r="O704" s="96" t="s">
        <v>2117</v>
      </c>
      <c r="P704" s="98"/>
      <c r="Q704" s="99" t="s">
        <v>1215</v>
      </c>
      <c r="R704" s="100" t="n">
        <v>0</v>
      </c>
      <c r="S704" s="101" t="n">
        <v>1971</v>
      </c>
    </row>
    <row r="705" customFormat="false" ht="15" hidden="false" customHeight="false" outlineLevel="0" collapsed="false">
      <c r="A705" s="90" t="s">
        <v>2147</v>
      </c>
      <c r="B705" s="102" t="s">
        <v>2148</v>
      </c>
      <c r="C705" s="92"/>
      <c r="D705" s="93"/>
      <c r="E705" s="107" t="s">
        <v>46</v>
      </c>
      <c r="F705" s="95"/>
      <c r="G705" s="95"/>
      <c r="H705" s="95"/>
      <c r="I705" s="95"/>
      <c r="J705" s="95"/>
      <c r="K705" s="95"/>
      <c r="L705" s="95"/>
      <c r="M705" s="96" t="s">
        <v>2120</v>
      </c>
      <c r="N705" s="97" t="n">
        <v>9</v>
      </c>
      <c r="O705" s="96" t="s">
        <v>2075</v>
      </c>
      <c r="P705" s="98"/>
      <c r="Q705" s="99" t="s">
        <v>1218</v>
      </c>
      <c r="R705" s="100" t="n">
        <v>0</v>
      </c>
      <c r="S705" s="101" t="n">
        <v>1551</v>
      </c>
    </row>
    <row r="706" customFormat="false" ht="15" hidden="false" customHeight="false" outlineLevel="0" collapsed="false">
      <c r="A706" s="90" t="s">
        <v>2149</v>
      </c>
      <c r="B706" s="102" t="s">
        <v>2150</v>
      </c>
      <c r="C706" s="92"/>
      <c r="D706" s="93"/>
      <c r="E706" s="107" t="s">
        <v>2151</v>
      </c>
      <c r="F706" s="95"/>
      <c r="G706" s="95"/>
      <c r="H706" s="95"/>
      <c r="I706" s="95"/>
      <c r="J706" s="95"/>
      <c r="K706" s="95"/>
      <c r="L706" s="95"/>
      <c r="M706" s="96" t="s">
        <v>2120</v>
      </c>
      <c r="N706" s="97" t="n">
        <v>9</v>
      </c>
      <c r="O706" s="96" t="s">
        <v>2117</v>
      </c>
      <c r="P706" s="98"/>
      <c r="Q706" s="99" t="s">
        <v>1215</v>
      </c>
      <c r="R706" s="100" t="n">
        <v>0</v>
      </c>
      <c r="S706" s="101" t="n">
        <v>19519</v>
      </c>
    </row>
    <row r="707" customFormat="false" ht="15" hidden="false" customHeight="false" outlineLevel="0" collapsed="false">
      <c r="A707" s="90" t="s">
        <v>2152</v>
      </c>
      <c r="B707" s="102" t="s">
        <v>2153</v>
      </c>
      <c r="C707" s="92"/>
      <c r="D707" s="93"/>
      <c r="E707" s="107" t="s">
        <v>2154</v>
      </c>
      <c r="F707" s="95"/>
      <c r="G707" s="95"/>
      <c r="H707" s="95"/>
      <c r="I707" s="95"/>
      <c r="J707" s="95"/>
      <c r="K707" s="95"/>
      <c r="L707" s="95"/>
      <c r="M707" s="96" t="s">
        <v>2120</v>
      </c>
      <c r="N707" s="97" t="n">
        <v>9</v>
      </c>
      <c r="O707" s="96" t="s">
        <v>2117</v>
      </c>
      <c r="P707" s="98"/>
      <c r="Q707" s="99" t="s">
        <v>1215</v>
      </c>
      <c r="R707" s="100" t="n">
        <v>0</v>
      </c>
      <c r="S707" s="101" t="n">
        <v>19525</v>
      </c>
    </row>
    <row r="708" customFormat="false" ht="15" hidden="false" customHeight="false" outlineLevel="0" collapsed="false">
      <c r="A708" s="90" t="s">
        <v>2155</v>
      </c>
      <c r="B708" s="102" t="s">
        <v>2156</v>
      </c>
      <c r="C708" s="92"/>
      <c r="D708" s="93"/>
      <c r="E708" s="107" t="s">
        <v>2157</v>
      </c>
      <c r="F708" s="163"/>
      <c r="G708" s="95"/>
      <c r="H708" s="95"/>
      <c r="I708" s="95"/>
      <c r="J708" s="95"/>
      <c r="K708" s="95"/>
      <c r="L708" s="95"/>
      <c r="M708" s="96" t="s">
        <v>2120</v>
      </c>
      <c r="N708" s="97" t="n">
        <v>9</v>
      </c>
      <c r="O708" s="96" t="s">
        <v>2117</v>
      </c>
      <c r="P708" s="98"/>
      <c r="Q708" s="99" t="s">
        <v>1215</v>
      </c>
      <c r="R708" s="100" t="n">
        <v>0</v>
      </c>
      <c r="S708" s="101" t="n">
        <v>19527</v>
      </c>
    </row>
    <row r="709" customFormat="false" ht="15" hidden="false" customHeight="false" outlineLevel="0" collapsed="false">
      <c r="A709" s="90" t="s">
        <v>2158</v>
      </c>
      <c r="B709" s="102" t="s">
        <v>2159</v>
      </c>
      <c r="C709" s="92"/>
      <c r="D709" s="93"/>
      <c r="E709" s="107" t="s">
        <v>115</v>
      </c>
      <c r="F709" s="95"/>
      <c r="G709" s="95"/>
      <c r="H709" s="95"/>
      <c r="I709" s="95"/>
      <c r="J709" s="95"/>
      <c r="K709" s="95"/>
      <c r="L709" s="95"/>
      <c r="M709" s="96" t="s">
        <v>2120</v>
      </c>
      <c r="N709" s="97" t="n">
        <v>9</v>
      </c>
      <c r="O709" s="96" t="s">
        <v>2117</v>
      </c>
      <c r="P709" s="98"/>
      <c r="Q709" s="99" t="s">
        <v>1215</v>
      </c>
      <c r="R709" s="100" t="n">
        <v>0</v>
      </c>
      <c r="S709" s="101" t="n">
        <v>1725</v>
      </c>
    </row>
    <row r="710" customFormat="false" ht="15" hidden="false" customHeight="false" outlineLevel="0" collapsed="false">
      <c r="A710" s="90" t="s">
        <v>2160</v>
      </c>
      <c r="B710" s="102" t="s">
        <v>2161</v>
      </c>
      <c r="C710" s="92"/>
      <c r="D710" s="93"/>
      <c r="E710" s="107" t="s">
        <v>46</v>
      </c>
      <c r="F710" s="95"/>
      <c r="G710" s="95"/>
      <c r="H710" s="95"/>
      <c r="I710" s="95"/>
      <c r="J710" s="95"/>
      <c r="K710" s="95"/>
      <c r="L710" s="95"/>
      <c r="M710" s="96" t="s">
        <v>2120</v>
      </c>
      <c r="N710" s="97" t="n">
        <v>9</v>
      </c>
      <c r="O710" s="96" t="s">
        <v>2117</v>
      </c>
      <c r="P710" s="98"/>
      <c r="Q710" s="99" t="s">
        <v>1215</v>
      </c>
      <c r="R710" s="100" t="n">
        <v>0</v>
      </c>
      <c r="S710" s="101" t="n">
        <v>1724</v>
      </c>
    </row>
    <row r="711" customFormat="false" ht="15" hidden="false" customHeight="false" outlineLevel="0" collapsed="false">
      <c r="A711" s="90" t="s">
        <v>2162</v>
      </c>
      <c r="B711" s="102" t="s">
        <v>2163</v>
      </c>
      <c r="C711" s="92"/>
      <c r="D711" s="93"/>
      <c r="E711" s="107" t="s">
        <v>115</v>
      </c>
      <c r="F711" s="95"/>
      <c r="G711" s="95"/>
      <c r="H711" s="95"/>
      <c r="I711" s="95"/>
      <c r="J711" s="95"/>
      <c r="K711" s="95"/>
      <c r="L711" s="95"/>
      <c r="M711" s="96" t="s">
        <v>2120</v>
      </c>
      <c r="N711" s="97" t="n">
        <v>9</v>
      </c>
      <c r="O711" s="96" t="s">
        <v>2117</v>
      </c>
      <c r="P711" s="98"/>
      <c r="Q711" s="99" t="s">
        <v>1215</v>
      </c>
      <c r="R711" s="100" t="n">
        <v>0</v>
      </c>
      <c r="S711" s="101" t="n">
        <v>1729</v>
      </c>
    </row>
    <row r="712" customFormat="false" ht="15" hidden="false" customHeight="false" outlineLevel="0" collapsed="false">
      <c r="A712" s="90" t="s">
        <v>2164</v>
      </c>
      <c r="B712" s="102" t="s">
        <v>2165</v>
      </c>
      <c r="C712" s="92"/>
      <c r="D712" s="93"/>
      <c r="E712" s="107" t="s">
        <v>2166</v>
      </c>
      <c r="F712" s="95"/>
      <c r="G712" s="95"/>
      <c r="H712" s="95"/>
      <c r="I712" s="95"/>
      <c r="J712" s="95"/>
      <c r="K712" s="95"/>
      <c r="L712" s="95"/>
      <c r="M712" s="96" t="s">
        <v>2120</v>
      </c>
      <c r="N712" s="97" t="n">
        <v>9</v>
      </c>
      <c r="O712" s="96" t="s">
        <v>2117</v>
      </c>
      <c r="P712" s="98"/>
      <c r="Q712" s="99" t="s">
        <v>1215</v>
      </c>
      <c r="R712" s="100" t="n">
        <v>0</v>
      </c>
      <c r="S712" s="101" t="n">
        <v>19535</v>
      </c>
    </row>
    <row r="713" customFormat="false" ht="15" hidden="false" customHeight="false" outlineLevel="0" collapsed="false">
      <c r="A713" s="90" t="s">
        <v>2167</v>
      </c>
      <c r="B713" s="102" t="s">
        <v>2168</v>
      </c>
      <c r="C713" s="92"/>
      <c r="D713" s="93"/>
      <c r="E713" s="107" t="s">
        <v>1867</v>
      </c>
      <c r="F713" s="95"/>
      <c r="G713" s="95"/>
      <c r="H713" s="95"/>
      <c r="I713" s="95"/>
      <c r="J713" s="95"/>
      <c r="K713" s="95"/>
      <c r="L713" s="95"/>
      <c r="M713" s="96" t="s">
        <v>2120</v>
      </c>
      <c r="N713" s="97" t="n">
        <v>9</v>
      </c>
      <c r="O713" s="96" t="s">
        <v>2117</v>
      </c>
      <c r="P713" s="98"/>
      <c r="Q713" s="99" t="s">
        <v>1215</v>
      </c>
      <c r="R713" s="100" t="n">
        <v>0</v>
      </c>
      <c r="S713" s="101" t="n">
        <v>1731</v>
      </c>
    </row>
    <row r="714" customFormat="false" ht="15" hidden="false" customHeight="false" outlineLevel="0" collapsed="false">
      <c r="A714" s="90" t="s">
        <v>2169</v>
      </c>
      <c r="B714" s="102" t="s">
        <v>2170</v>
      </c>
      <c r="C714" s="92"/>
      <c r="D714" s="93"/>
      <c r="E714" s="107" t="s">
        <v>115</v>
      </c>
      <c r="F714" s="95"/>
      <c r="G714" s="95"/>
      <c r="H714" s="95"/>
      <c r="I714" s="95"/>
      <c r="J714" s="95"/>
      <c r="K714" s="95"/>
      <c r="L714" s="95"/>
      <c r="M714" s="96" t="s">
        <v>2120</v>
      </c>
      <c r="N714" s="97" t="n">
        <v>9</v>
      </c>
      <c r="O714" s="96" t="s">
        <v>2075</v>
      </c>
      <c r="P714" s="98"/>
      <c r="Q714" s="99" t="s">
        <v>1215</v>
      </c>
      <c r="R714" s="100" t="n">
        <v>0</v>
      </c>
      <c r="S714" s="101" t="n">
        <v>1758</v>
      </c>
    </row>
    <row r="715" customFormat="false" ht="15" hidden="false" customHeight="false" outlineLevel="0" collapsed="false">
      <c r="A715" s="90" t="s">
        <v>2171</v>
      </c>
      <c r="B715" s="102" t="s">
        <v>2172</v>
      </c>
      <c r="C715" s="92"/>
      <c r="D715" s="93"/>
      <c r="E715" s="107" t="s">
        <v>115</v>
      </c>
      <c r="F715" s="95"/>
      <c r="G715" s="95"/>
      <c r="H715" s="95"/>
      <c r="I715" s="95"/>
      <c r="J715" s="95"/>
      <c r="K715" s="95"/>
      <c r="L715" s="95"/>
      <c r="M715" s="96" t="s">
        <v>2120</v>
      </c>
      <c r="N715" s="97" t="n">
        <v>9</v>
      </c>
      <c r="O715" s="96" t="s">
        <v>2117</v>
      </c>
      <c r="P715" s="98"/>
      <c r="Q715" s="99" t="s">
        <v>1215</v>
      </c>
      <c r="R715" s="100" t="n">
        <v>0</v>
      </c>
      <c r="S715" s="101" t="n">
        <v>1759</v>
      </c>
    </row>
    <row r="716" customFormat="false" ht="15" hidden="false" customHeight="false" outlineLevel="0" collapsed="false">
      <c r="A716" s="90" t="s">
        <v>2173</v>
      </c>
      <c r="B716" s="102" t="s">
        <v>2174</v>
      </c>
      <c r="C716" s="92"/>
      <c r="D716" s="93"/>
      <c r="E716" s="107" t="s">
        <v>46</v>
      </c>
      <c r="F716" s="95"/>
      <c r="G716" s="95"/>
      <c r="H716" s="95"/>
      <c r="I716" s="95"/>
      <c r="J716" s="95"/>
      <c r="K716" s="95"/>
      <c r="L716" s="95"/>
      <c r="M716" s="96" t="s">
        <v>2120</v>
      </c>
      <c r="N716" s="97" t="n">
        <v>9</v>
      </c>
      <c r="O716" s="96" t="s">
        <v>2075</v>
      </c>
      <c r="P716" s="98"/>
      <c r="Q716" s="99" t="s">
        <v>1215</v>
      </c>
      <c r="R716" s="100" t="n">
        <v>0</v>
      </c>
      <c r="S716" s="101" t="n">
        <v>19566</v>
      </c>
    </row>
    <row r="717" customFormat="false" ht="15" hidden="false" customHeight="false" outlineLevel="0" collapsed="false">
      <c r="A717" s="90" t="s">
        <v>2175</v>
      </c>
      <c r="B717" s="102" t="s">
        <v>2176</v>
      </c>
      <c r="C717" s="92"/>
      <c r="D717" s="93"/>
      <c r="E717" s="107" t="s">
        <v>115</v>
      </c>
      <c r="F717" s="95"/>
      <c r="G717" s="95"/>
      <c r="H717" s="95"/>
      <c r="I717" s="95"/>
      <c r="J717" s="95"/>
      <c r="K717" s="95"/>
      <c r="L717" s="95"/>
      <c r="M717" s="96" t="s">
        <v>2120</v>
      </c>
      <c r="N717" s="97" t="n">
        <v>9</v>
      </c>
      <c r="O717" s="96" t="s">
        <v>2117</v>
      </c>
      <c r="P717" s="98"/>
      <c r="Q717" s="99" t="s">
        <v>1215</v>
      </c>
      <c r="R717" s="100" t="n">
        <v>0</v>
      </c>
      <c r="S717" s="101" t="n">
        <v>1760</v>
      </c>
    </row>
    <row r="718" customFormat="false" ht="15" hidden="false" customHeight="false" outlineLevel="0" collapsed="false">
      <c r="A718" s="90" t="s">
        <v>2177</v>
      </c>
      <c r="B718" s="102" t="s">
        <v>2178</v>
      </c>
      <c r="C718" s="92"/>
      <c r="D718" s="93"/>
      <c r="E718" s="107" t="s">
        <v>46</v>
      </c>
      <c r="F718" s="95"/>
      <c r="G718" s="95"/>
      <c r="H718" s="95"/>
      <c r="I718" s="95"/>
      <c r="J718" s="95"/>
      <c r="K718" s="95"/>
      <c r="L718" s="95"/>
      <c r="M718" s="96" t="s">
        <v>2120</v>
      </c>
      <c r="N718" s="97" t="n">
        <v>9</v>
      </c>
      <c r="O718" s="96" t="s">
        <v>2075</v>
      </c>
      <c r="P718" s="98"/>
      <c r="Q718" s="99" t="s">
        <v>1215</v>
      </c>
      <c r="R718" s="100" t="n">
        <v>0</v>
      </c>
      <c r="S718" s="101" t="n">
        <v>1757</v>
      </c>
    </row>
    <row r="719" customFormat="false" ht="15" hidden="false" customHeight="false" outlineLevel="0" collapsed="false">
      <c r="A719" s="90" t="s">
        <v>2179</v>
      </c>
      <c r="B719" s="102" t="s">
        <v>2180</v>
      </c>
      <c r="C719" s="92"/>
      <c r="D719" s="93"/>
      <c r="E719" s="107" t="s">
        <v>46</v>
      </c>
      <c r="F719" s="95"/>
      <c r="G719" s="95"/>
      <c r="H719" s="95"/>
      <c r="I719" s="95"/>
      <c r="J719" s="95"/>
      <c r="K719" s="95"/>
      <c r="L719" s="95"/>
      <c r="M719" s="96" t="s">
        <v>2120</v>
      </c>
      <c r="N719" s="97" t="n">
        <v>9</v>
      </c>
      <c r="O719" s="96" t="s">
        <v>2117</v>
      </c>
      <c r="P719" s="98"/>
      <c r="Q719" s="99" t="s">
        <v>1218</v>
      </c>
      <c r="R719" s="100" t="n">
        <v>0</v>
      </c>
      <c r="S719" s="101" t="n">
        <v>1473</v>
      </c>
    </row>
    <row r="720" customFormat="false" ht="15" hidden="false" customHeight="false" outlineLevel="0" collapsed="false">
      <c r="A720" s="90" t="s">
        <v>2181</v>
      </c>
      <c r="B720" s="102" t="s">
        <v>2182</v>
      </c>
      <c r="C720" s="92"/>
      <c r="D720" s="93"/>
      <c r="E720" s="107" t="s">
        <v>46</v>
      </c>
      <c r="F720" s="95"/>
      <c r="G720" s="95"/>
      <c r="H720" s="95"/>
      <c r="I720" s="95"/>
      <c r="J720" s="95"/>
      <c r="K720" s="95"/>
      <c r="L720" s="95"/>
      <c r="M720" s="96" t="s">
        <v>2120</v>
      </c>
      <c r="N720" s="97" t="n">
        <v>9</v>
      </c>
      <c r="O720" s="96" t="s">
        <v>2117</v>
      </c>
      <c r="P720" s="98"/>
      <c r="Q720" s="99" t="s">
        <v>1218</v>
      </c>
      <c r="R720" s="100" t="n">
        <v>0</v>
      </c>
      <c r="S720" s="101" t="n">
        <v>1478</v>
      </c>
    </row>
    <row r="721" customFormat="false" ht="15" hidden="false" customHeight="false" outlineLevel="0" collapsed="false">
      <c r="A721" s="90" t="s">
        <v>2183</v>
      </c>
      <c r="B721" s="102" t="s">
        <v>2184</v>
      </c>
      <c r="C721" s="92"/>
      <c r="D721" s="93"/>
      <c r="E721" s="107" t="s">
        <v>46</v>
      </c>
      <c r="F721" s="95"/>
      <c r="G721" s="95"/>
      <c r="H721" s="95"/>
      <c r="I721" s="95"/>
      <c r="J721" s="95"/>
      <c r="K721" s="95"/>
      <c r="L721" s="95"/>
      <c r="M721" s="96" t="s">
        <v>2120</v>
      </c>
      <c r="N721" s="97" t="n">
        <v>9</v>
      </c>
      <c r="O721" s="96" t="s">
        <v>2117</v>
      </c>
      <c r="P721" s="98"/>
      <c r="Q721" s="99" t="s">
        <v>1218</v>
      </c>
      <c r="R721" s="100" t="n">
        <v>0</v>
      </c>
      <c r="S721" s="101" t="n">
        <v>19575</v>
      </c>
    </row>
    <row r="722" customFormat="false" ht="15" hidden="false" customHeight="false" outlineLevel="0" collapsed="false">
      <c r="A722" s="90" t="s">
        <v>2185</v>
      </c>
      <c r="B722" s="102" t="s">
        <v>2186</v>
      </c>
      <c r="C722" s="92"/>
      <c r="D722" s="93"/>
      <c r="E722" s="107" t="s">
        <v>46</v>
      </c>
      <c r="F722" s="95"/>
      <c r="G722" s="95"/>
      <c r="H722" s="95"/>
      <c r="I722" s="95"/>
      <c r="J722" s="95"/>
      <c r="K722" s="95"/>
      <c r="L722" s="95"/>
      <c r="M722" s="96" t="s">
        <v>2120</v>
      </c>
      <c r="N722" s="97" t="n">
        <v>9</v>
      </c>
      <c r="O722" s="96" t="s">
        <v>2117</v>
      </c>
      <c r="P722" s="98"/>
      <c r="Q722" s="99" t="s">
        <v>1218</v>
      </c>
      <c r="R722" s="100" t="n">
        <v>0</v>
      </c>
      <c r="S722" s="101" t="n">
        <v>19577</v>
      </c>
    </row>
    <row r="723" customFormat="false" ht="15" hidden="false" customHeight="false" outlineLevel="0" collapsed="false">
      <c r="A723" s="90" t="s">
        <v>2187</v>
      </c>
      <c r="B723" s="102" t="s">
        <v>2188</v>
      </c>
      <c r="C723" s="92"/>
      <c r="D723" s="93"/>
      <c r="E723" s="107" t="s">
        <v>2189</v>
      </c>
      <c r="F723" s="95"/>
      <c r="G723" s="95"/>
      <c r="H723" s="95"/>
      <c r="I723" s="95"/>
      <c r="J723" s="95"/>
      <c r="K723" s="95"/>
      <c r="L723" s="95"/>
      <c r="M723" s="96" t="s">
        <v>2120</v>
      </c>
      <c r="N723" s="97" t="n">
        <v>9</v>
      </c>
      <c r="O723" s="96" t="s">
        <v>2075</v>
      </c>
      <c r="P723" s="98"/>
      <c r="Q723" s="99" t="s">
        <v>1218</v>
      </c>
      <c r="R723" s="100" t="n">
        <v>0</v>
      </c>
      <c r="S723" s="101" t="n">
        <v>1480</v>
      </c>
    </row>
    <row r="724" customFormat="false" ht="15" hidden="false" customHeight="false" outlineLevel="0" collapsed="false">
      <c r="A724" s="90" t="s">
        <v>2190</v>
      </c>
      <c r="B724" s="102" t="s">
        <v>2191</v>
      </c>
      <c r="C724" s="92"/>
      <c r="D724" s="93"/>
      <c r="E724" s="107" t="s">
        <v>1784</v>
      </c>
      <c r="F724" s="95"/>
      <c r="G724" s="95"/>
      <c r="H724" s="95"/>
      <c r="I724" s="95"/>
      <c r="J724" s="95"/>
      <c r="K724" s="95"/>
      <c r="L724" s="95"/>
      <c r="M724" s="96" t="s">
        <v>2120</v>
      </c>
      <c r="N724" s="97" t="n">
        <v>9</v>
      </c>
      <c r="O724" s="96" t="s">
        <v>2117</v>
      </c>
      <c r="P724" s="98"/>
      <c r="Q724" s="99" t="s">
        <v>1218</v>
      </c>
      <c r="R724" s="100" t="n">
        <v>0</v>
      </c>
      <c r="S724" s="101" t="n">
        <v>19578</v>
      </c>
    </row>
    <row r="725" customFormat="false" ht="15" hidden="false" customHeight="false" outlineLevel="0" collapsed="false">
      <c r="A725" s="90" t="s">
        <v>2192</v>
      </c>
      <c r="B725" s="102" t="s">
        <v>2193</v>
      </c>
      <c r="C725" s="92"/>
      <c r="D725" s="93"/>
      <c r="E725" s="107" t="s">
        <v>115</v>
      </c>
      <c r="F725" s="95"/>
      <c r="G725" s="95"/>
      <c r="H725" s="95"/>
      <c r="I725" s="95"/>
      <c r="J725" s="95"/>
      <c r="K725" s="95"/>
      <c r="L725" s="95"/>
      <c r="M725" s="96" t="s">
        <v>2120</v>
      </c>
      <c r="N725" s="97" t="n">
        <v>9</v>
      </c>
      <c r="O725" s="96" t="s">
        <v>2117</v>
      </c>
      <c r="P725" s="98"/>
      <c r="Q725" s="99" t="s">
        <v>1215</v>
      </c>
      <c r="R725" s="100" t="n">
        <v>0</v>
      </c>
      <c r="S725" s="101" t="n">
        <v>1938</v>
      </c>
    </row>
    <row r="726" customFormat="false" ht="15" hidden="false" customHeight="false" outlineLevel="0" collapsed="false">
      <c r="A726" s="90" t="s">
        <v>2194</v>
      </c>
      <c r="B726" s="102" t="s">
        <v>2195</v>
      </c>
      <c r="C726" s="92"/>
      <c r="D726" s="93"/>
      <c r="E726" s="107" t="s">
        <v>115</v>
      </c>
      <c r="F726" s="95"/>
      <c r="G726" s="95"/>
      <c r="H726" s="95"/>
      <c r="I726" s="95"/>
      <c r="J726" s="95"/>
      <c r="K726" s="95"/>
      <c r="L726" s="95"/>
      <c r="M726" s="96" t="s">
        <v>2120</v>
      </c>
      <c r="N726" s="97" t="n">
        <v>9</v>
      </c>
      <c r="O726" s="96" t="s">
        <v>2117</v>
      </c>
      <c r="P726" s="98"/>
      <c r="Q726" s="99" t="s">
        <v>1215</v>
      </c>
      <c r="R726" s="100" t="n">
        <v>0</v>
      </c>
      <c r="S726" s="101" t="n">
        <v>1939</v>
      </c>
    </row>
    <row r="727" customFormat="false" ht="15" hidden="false" customHeight="false" outlineLevel="0" collapsed="false">
      <c r="A727" s="90" t="s">
        <v>2196</v>
      </c>
      <c r="B727" s="102" t="s">
        <v>2197</v>
      </c>
      <c r="C727" s="92"/>
      <c r="D727" s="93"/>
      <c r="E727" s="107" t="s">
        <v>2014</v>
      </c>
      <c r="F727" s="95"/>
      <c r="G727" s="95"/>
      <c r="H727" s="95"/>
      <c r="I727" s="95"/>
      <c r="J727" s="95"/>
      <c r="K727" s="95"/>
      <c r="L727" s="95"/>
      <c r="M727" s="96" t="s">
        <v>2120</v>
      </c>
      <c r="N727" s="97" t="n">
        <v>9</v>
      </c>
      <c r="O727" s="96" t="s">
        <v>2117</v>
      </c>
      <c r="P727" s="98"/>
      <c r="Q727" s="99" t="s">
        <v>1215</v>
      </c>
      <c r="R727" s="100" t="n">
        <v>0</v>
      </c>
      <c r="S727" s="101" t="n">
        <v>1737</v>
      </c>
    </row>
    <row r="728" customFormat="false" ht="15" hidden="false" customHeight="false" outlineLevel="0" collapsed="false">
      <c r="A728" s="90" t="s">
        <v>2198</v>
      </c>
      <c r="B728" s="102" t="s">
        <v>2199</v>
      </c>
      <c r="C728" s="92"/>
      <c r="D728" s="93"/>
      <c r="E728" s="107" t="s">
        <v>2014</v>
      </c>
      <c r="F728" s="95"/>
      <c r="G728" s="95"/>
      <c r="H728" s="95"/>
      <c r="I728" s="95"/>
      <c r="J728" s="95"/>
      <c r="K728" s="95"/>
      <c r="L728" s="95"/>
      <c r="M728" s="96" t="s">
        <v>2120</v>
      </c>
      <c r="N728" s="97" t="n">
        <v>9</v>
      </c>
      <c r="O728" s="96" t="s">
        <v>2117</v>
      </c>
      <c r="P728" s="98"/>
      <c r="Q728" s="99" t="s">
        <v>1215</v>
      </c>
      <c r="R728" s="100" t="n">
        <v>0</v>
      </c>
      <c r="S728" s="101" t="n">
        <v>1738</v>
      </c>
    </row>
    <row r="729" customFormat="false" ht="15" hidden="false" customHeight="false" outlineLevel="0" collapsed="false">
      <c r="A729" s="90" t="s">
        <v>2200</v>
      </c>
      <c r="B729" s="102" t="s">
        <v>2201</v>
      </c>
      <c r="C729" s="92"/>
      <c r="D729" s="93"/>
      <c r="E729" s="107" t="s">
        <v>46</v>
      </c>
      <c r="F729" s="95"/>
      <c r="G729" s="95"/>
      <c r="H729" s="95"/>
      <c r="I729" s="95"/>
      <c r="J729" s="95"/>
      <c r="K729" s="95"/>
      <c r="L729" s="95"/>
      <c r="M729" s="96" t="s">
        <v>2120</v>
      </c>
      <c r="N729" s="97" t="n">
        <v>9</v>
      </c>
      <c r="O729" s="96" t="s">
        <v>2117</v>
      </c>
      <c r="P729" s="98"/>
      <c r="Q729" s="99" t="s">
        <v>1215</v>
      </c>
      <c r="R729" s="100" t="n">
        <v>0</v>
      </c>
      <c r="S729" s="101" t="n">
        <v>19601</v>
      </c>
    </row>
    <row r="730" customFormat="false" ht="15" hidden="false" customHeight="false" outlineLevel="0" collapsed="false">
      <c r="A730" s="90" t="s">
        <v>2202</v>
      </c>
      <c r="B730" s="102" t="s">
        <v>2203</v>
      </c>
      <c r="C730" s="92"/>
      <c r="D730" s="93"/>
      <c r="E730" s="107" t="s">
        <v>46</v>
      </c>
      <c r="F730" s="95"/>
      <c r="G730" s="95"/>
      <c r="H730" s="95"/>
      <c r="I730" s="95"/>
      <c r="J730" s="95"/>
      <c r="K730" s="95"/>
      <c r="L730" s="95"/>
      <c r="M730" s="96" t="s">
        <v>2120</v>
      </c>
      <c r="N730" s="97" t="n">
        <v>9</v>
      </c>
      <c r="O730" s="96" t="s">
        <v>2117</v>
      </c>
      <c r="P730" s="98"/>
      <c r="Q730" s="99" t="s">
        <v>1218</v>
      </c>
      <c r="R730" s="100" t="n">
        <v>0</v>
      </c>
      <c r="S730" s="101" t="n">
        <v>19611</v>
      </c>
    </row>
    <row r="731" customFormat="false" ht="15" hidden="false" customHeight="false" outlineLevel="0" collapsed="false">
      <c r="A731" s="90" t="s">
        <v>2204</v>
      </c>
      <c r="B731" s="102" t="s">
        <v>2205</v>
      </c>
      <c r="C731" s="92"/>
      <c r="D731" s="93"/>
      <c r="E731" s="107" t="s">
        <v>115</v>
      </c>
      <c r="F731" s="95"/>
      <c r="G731" s="95"/>
      <c r="H731" s="95"/>
      <c r="I731" s="95"/>
      <c r="J731" s="95"/>
      <c r="K731" s="95"/>
      <c r="L731" s="95"/>
      <c r="M731" s="96" t="s">
        <v>2120</v>
      </c>
      <c r="N731" s="97" t="n">
        <v>9</v>
      </c>
      <c r="O731" s="96" t="s">
        <v>2117</v>
      </c>
      <c r="P731" s="98"/>
      <c r="Q731" s="99" t="s">
        <v>1218</v>
      </c>
      <c r="R731" s="100" t="n">
        <v>0</v>
      </c>
      <c r="S731" s="101" t="n">
        <v>1500</v>
      </c>
    </row>
    <row r="732" customFormat="false" ht="15" hidden="false" customHeight="false" outlineLevel="0" collapsed="false">
      <c r="A732" s="90" t="s">
        <v>2206</v>
      </c>
      <c r="B732" s="102" t="s">
        <v>2207</v>
      </c>
      <c r="C732" s="92"/>
      <c r="D732" s="93"/>
      <c r="E732" s="107" t="s">
        <v>2208</v>
      </c>
      <c r="F732" s="95"/>
      <c r="G732" s="95"/>
      <c r="H732" s="95"/>
      <c r="I732" s="95"/>
      <c r="J732" s="95"/>
      <c r="K732" s="95"/>
      <c r="L732" s="95"/>
      <c r="M732" s="96" t="s">
        <v>2120</v>
      </c>
      <c r="N732" s="97" t="n">
        <v>9</v>
      </c>
      <c r="O732" s="96" t="s">
        <v>2117</v>
      </c>
      <c r="P732" s="98"/>
      <c r="Q732" s="99" t="s">
        <v>1218</v>
      </c>
      <c r="R732" s="100" t="n">
        <v>0</v>
      </c>
      <c r="S732" s="101" t="n">
        <v>1502</v>
      </c>
    </row>
    <row r="733" customFormat="false" ht="15" hidden="false" customHeight="false" outlineLevel="0" collapsed="false">
      <c r="A733" s="90" t="s">
        <v>2209</v>
      </c>
      <c r="B733" s="102" t="s">
        <v>2210</v>
      </c>
      <c r="C733" s="92"/>
      <c r="D733" s="93"/>
      <c r="E733" s="107" t="s">
        <v>46</v>
      </c>
      <c r="F733" s="95"/>
      <c r="G733" s="95"/>
      <c r="H733" s="95"/>
      <c r="I733" s="95"/>
      <c r="J733" s="95"/>
      <c r="K733" s="95"/>
      <c r="L733" s="95"/>
      <c r="M733" s="96" t="s">
        <v>2120</v>
      </c>
      <c r="N733" s="97" t="n">
        <v>9</v>
      </c>
      <c r="O733" s="96" t="s">
        <v>2117</v>
      </c>
      <c r="P733" s="98"/>
      <c r="Q733" s="99" t="s">
        <v>1218</v>
      </c>
      <c r="R733" s="100" t="n">
        <v>0</v>
      </c>
      <c r="S733" s="101" t="n">
        <v>1494</v>
      </c>
    </row>
    <row r="734" customFormat="false" ht="15" hidden="false" customHeight="false" outlineLevel="0" collapsed="false">
      <c r="A734" s="90" t="s">
        <v>2211</v>
      </c>
      <c r="B734" s="102" t="s">
        <v>2212</v>
      </c>
      <c r="C734" s="92"/>
      <c r="D734" s="93"/>
      <c r="E734" s="107" t="s">
        <v>2213</v>
      </c>
      <c r="F734" s="95"/>
      <c r="G734" s="95"/>
      <c r="H734" s="95"/>
      <c r="I734" s="95"/>
      <c r="J734" s="95"/>
      <c r="K734" s="95"/>
      <c r="L734" s="95"/>
      <c r="M734" s="96" t="s">
        <v>2120</v>
      </c>
      <c r="N734" s="97" t="n">
        <v>9</v>
      </c>
      <c r="O734" s="96" t="s">
        <v>2117</v>
      </c>
      <c r="P734" s="98"/>
      <c r="Q734" s="99" t="s">
        <v>1218</v>
      </c>
      <c r="R734" s="100" t="n">
        <v>0</v>
      </c>
      <c r="S734" s="101" t="n">
        <v>1557</v>
      </c>
    </row>
    <row r="735" customFormat="false" ht="15" hidden="false" customHeight="false" outlineLevel="0" collapsed="false">
      <c r="A735" s="90" t="s">
        <v>2214</v>
      </c>
      <c r="B735" s="102" t="s">
        <v>2215</v>
      </c>
      <c r="C735" s="92"/>
      <c r="D735" s="93"/>
      <c r="E735" s="107" t="s">
        <v>46</v>
      </c>
      <c r="F735" s="95"/>
      <c r="G735" s="95"/>
      <c r="H735" s="95"/>
      <c r="I735" s="95"/>
      <c r="J735" s="95"/>
      <c r="K735" s="95"/>
      <c r="L735" s="95"/>
      <c r="M735" s="96" t="s">
        <v>2120</v>
      </c>
      <c r="N735" s="97" t="n">
        <v>9</v>
      </c>
      <c r="O735" s="96" t="s">
        <v>2117</v>
      </c>
      <c r="P735" s="98"/>
      <c r="Q735" s="99" t="s">
        <v>1218</v>
      </c>
      <c r="R735" s="100" t="n">
        <v>0</v>
      </c>
      <c r="S735" s="101" t="n">
        <v>1561</v>
      </c>
    </row>
    <row r="736" customFormat="false" ht="15" hidden="false" customHeight="false" outlineLevel="0" collapsed="false">
      <c r="A736" s="90" t="s">
        <v>2216</v>
      </c>
      <c r="B736" s="102" t="s">
        <v>2217</v>
      </c>
      <c r="C736" s="92"/>
      <c r="D736" s="93"/>
      <c r="E736" s="107" t="s">
        <v>115</v>
      </c>
      <c r="F736" s="95"/>
      <c r="G736" s="95"/>
      <c r="H736" s="95"/>
      <c r="I736" s="95"/>
      <c r="J736" s="95"/>
      <c r="K736" s="95"/>
      <c r="L736" s="95"/>
      <c r="M736" s="96" t="s">
        <v>2120</v>
      </c>
      <c r="N736" s="97" t="n">
        <v>9</v>
      </c>
      <c r="O736" s="96" t="s">
        <v>2117</v>
      </c>
      <c r="P736" s="98"/>
      <c r="Q736" s="99" t="s">
        <v>1215</v>
      </c>
      <c r="R736" s="100" t="n">
        <v>0</v>
      </c>
      <c r="S736" s="101" t="n">
        <v>1535</v>
      </c>
    </row>
    <row r="737" customFormat="false" ht="15" hidden="false" customHeight="false" outlineLevel="0" collapsed="false">
      <c r="A737" s="90" t="s">
        <v>2218</v>
      </c>
      <c r="B737" s="102" t="s">
        <v>2219</v>
      </c>
      <c r="C737" s="92"/>
      <c r="D737" s="93"/>
      <c r="E737" s="107" t="s">
        <v>46</v>
      </c>
      <c r="F737" s="95"/>
      <c r="G737" s="95"/>
      <c r="H737" s="95"/>
      <c r="I737" s="95"/>
      <c r="J737" s="95"/>
      <c r="K737" s="95"/>
      <c r="L737" s="95"/>
      <c r="M737" s="96" t="s">
        <v>2120</v>
      </c>
      <c r="N737" s="97" t="n">
        <v>9</v>
      </c>
      <c r="O737" s="96" t="s">
        <v>2117</v>
      </c>
      <c r="P737" s="98"/>
      <c r="Q737" s="99" t="s">
        <v>1215</v>
      </c>
      <c r="R737" s="100" t="n">
        <v>0</v>
      </c>
      <c r="S737" s="101" t="n">
        <v>19629</v>
      </c>
    </row>
    <row r="738" customFormat="false" ht="15" hidden="false" customHeight="false" outlineLevel="0" collapsed="false">
      <c r="A738" s="90" t="s">
        <v>2220</v>
      </c>
      <c r="B738" s="102" t="s">
        <v>2221</v>
      </c>
      <c r="C738" s="92"/>
      <c r="D738" s="93"/>
      <c r="E738" s="107" t="s">
        <v>46</v>
      </c>
      <c r="F738" s="95"/>
      <c r="G738" s="95"/>
      <c r="H738" s="95"/>
      <c r="I738" s="95"/>
      <c r="J738" s="95"/>
      <c r="K738" s="95"/>
      <c r="L738" s="95"/>
      <c r="M738" s="96" t="s">
        <v>2120</v>
      </c>
      <c r="N738" s="97" t="n">
        <v>9</v>
      </c>
      <c r="O738" s="96" t="s">
        <v>2117</v>
      </c>
      <c r="P738" s="98"/>
      <c r="Q738" s="99" t="s">
        <v>1215</v>
      </c>
      <c r="R738" s="100" t="n">
        <v>0</v>
      </c>
      <c r="S738" s="101" t="n">
        <v>19630</v>
      </c>
    </row>
    <row r="739" customFormat="false" ht="15" hidden="false" customHeight="false" outlineLevel="0" collapsed="false">
      <c r="A739" s="90" t="s">
        <v>2222</v>
      </c>
      <c r="B739" s="102" t="s">
        <v>2223</v>
      </c>
      <c r="C739" s="92"/>
      <c r="D739" s="93"/>
      <c r="E739" s="107" t="s">
        <v>2224</v>
      </c>
      <c r="F739" s="95"/>
      <c r="G739" s="95"/>
      <c r="H739" s="95"/>
      <c r="I739" s="95"/>
      <c r="J739" s="95"/>
      <c r="K739" s="95"/>
      <c r="L739" s="95"/>
      <c r="M739" s="96" t="s">
        <v>2120</v>
      </c>
      <c r="N739" s="97" t="n">
        <v>9</v>
      </c>
      <c r="O739" s="96" t="s">
        <v>2117</v>
      </c>
      <c r="P739" s="98"/>
      <c r="Q739" s="99" t="s">
        <v>1215</v>
      </c>
      <c r="R739" s="100" t="n">
        <v>0</v>
      </c>
      <c r="S739" s="101" t="n">
        <v>1536</v>
      </c>
    </row>
    <row r="740" customFormat="false" ht="15" hidden="false" customHeight="false" outlineLevel="0" collapsed="false">
      <c r="A740" s="90" t="s">
        <v>2225</v>
      </c>
      <c r="B740" s="102" t="s">
        <v>2226</v>
      </c>
      <c r="C740" s="92"/>
      <c r="D740" s="93"/>
      <c r="E740" s="107" t="s">
        <v>46</v>
      </c>
      <c r="F740" s="95"/>
      <c r="G740" s="95"/>
      <c r="H740" s="95"/>
      <c r="I740" s="95"/>
      <c r="J740" s="95"/>
      <c r="K740" s="95"/>
      <c r="L740" s="95"/>
      <c r="M740" s="96" t="s">
        <v>2120</v>
      </c>
      <c r="N740" s="97" t="n">
        <v>9</v>
      </c>
      <c r="O740" s="96" t="s">
        <v>2117</v>
      </c>
      <c r="P740" s="98"/>
      <c r="Q740" s="99" t="s">
        <v>1215</v>
      </c>
      <c r="R740" s="100" t="n">
        <v>0</v>
      </c>
      <c r="S740" s="101" t="n">
        <v>19631</v>
      </c>
    </row>
    <row r="741" customFormat="false" ht="15" hidden="false" customHeight="false" outlineLevel="0" collapsed="false">
      <c r="A741" s="90" t="s">
        <v>2227</v>
      </c>
      <c r="B741" s="102" t="s">
        <v>2228</v>
      </c>
      <c r="C741" s="92"/>
      <c r="D741" s="93"/>
      <c r="E741" s="107" t="s">
        <v>115</v>
      </c>
      <c r="F741" s="95"/>
      <c r="G741" s="95"/>
      <c r="H741" s="95"/>
      <c r="I741" s="95"/>
      <c r="J741" s="95"/>
      <c r="K741" s="95"/>
      <c r="L741" s="95"/>
      <c r="M741" s="96" t="s">
        <v>2120</v>
      </c>
      <c r="N741" s="97" t="n">
        <v>9</v>
      </c>
      <c r="O741" s="96" t="s">
        <v>2117</v>
      </c>
      <c r="P741" s="98"/>
      <c r="Q741" s="99" t="s">
        <v>1215</v>
      </c>
      <c r="R741" s="100" t="n">
        <v>0</v>
      </c>
      <c r="S741" s="101" t="n">
        <v>1537</v>
      </c>
    </row>
    <row r="742" customFormat="false" ht="15" hidden="false" customHeight="false" outlineLevel="0" collapsed="false">
      <c r="A742" s="90" t="s">
        <v>2229</v>
      </c>
      <c r="B742" s="102" t="s">
        <v>2230</v>
      </c>
      <c r="C742" s="92"/>
      <c r="D742" s="93"/>
      <c r="E742" s="107" t="s">
        <v>2231</v>
      </c>
      <c r="F742" s="95"/>
      <c r="G742" s="95"/>
      <c r="H742" s="95"/>
      <c r="I742" s="95"/>
      <c r="J742" s="95"/>
      <c r="K742" s="95"/>
      <c r="L742" s="95"/>
      <c r="M742" s="96" t="s">
        <v>2120</v>
      </c>
      <c r="N742" s="97" t="n">
        <v>9</v>
      </c>
      <c r="O742" s="96" t="s">
        <v>2117</v>
      </c>
      <c r="P742" s="98"/>
      <c r="Q742" s="99" t="s">
        <v>1215</v>
      </c>
      <c r="R742" s="100" t="n">
        <v>0</v>
      </c>
      <c r="S742" s="101" t="n">
        <v>19632</v>
      </c>
    </row>
    <row r="743" customFormat="false" ht="15" hidden="false" customHeight="false" outlineLevel="0" collapsed="false">
      <c r="A743" s="90" t="s">
        <v>2232</v>
      </c>
      <c r="B743" s="102" t="s">
        <v>2233</v>
      </c>
      <c r="C743" s="92"/>
      <c r="D743" s="93"/>
      <c r="E743" s="107" t="s">
        <v>46</v>
      </c>
      <c r="F743" s="95"/>
      <c r="G743" s="95"/>
      <c r="H743" s="95"/>
      <c r="I743" s="95"/>
      <c r="J743" s="95"/>
      <c r="K743" s="95"/>
      <c r="L743" s="95"/>
      <c r="M743" s="96" t="s">
        <v>2120</v>
      </c>
      <c r="N743" s="97" t="n">
        <v>9</v>
      </c>
      <c r="O743" s="96" t="s">
        <v>2117</v>
      </c>
      <c r="P743" s="98"/>
      <c r="Q743" s="99" t="s">
        <v>1215</v>
      </c>
      <c r="R743" s="100" t="n">
        <v>0</v>
      </c>
      <c r="S743" s="101" t="n">
        <v>19633</v>
      </c>
    </row>
    <row r="744" customFormat="false" ht="15" hidden="false" customHeight="false" outlineLevel="0" collapsed="false">
      <c r="A744" s="90" t="s">
        <v>2234</v>
      </c>
      <c r="B744" s="102" t="s">
        <v>2235</v>
      </c>
      <c r="C744" s="92"/>
      <c r="D744" s="93"/>
      <c r="E744" s="107" t="s">
        <v>46</v>
      </c>
      <c r="F744" s="95"/>
      <c r="G744" s="95"/>
      <c r="H744" s="95"/>
      <c r="I744" s="95"/>
      <c r="J744" s="95"/>
      <c r="K744" s="95"/>
      <c r="L744" s="95"/>
      <c r="M744" s="96" t="s">
        <v>2120</v>
      </c>
      <c r="N744" s="97" t="n">
        <v>9</v>
      </c>
      <c r="O744" s="96" t="s">
        <v>2117</v>
      </c>
      <c r="P744" s="98"/>
      <c r="Q744" s="99" t="s">
        <v>1215</v>
      </c>
      <c r="R744" s="100" t="n">
        <v>0</v>
      </c>
      <c r="S744" s="101" t="n">
        <v>1534</v>
      </c>
    </row>
    <row r="745" customFormat="false" ht="15" hidden="false" customHeight="false" outlineLevel="0" collapsed="false">
      <c r="A745" s="90" t="s">
        <v>2236</v>
      </c>
      <c r="B745" s="102" t="s">
        <v>2237</v>
      </c>
      <c r="C745" s="92"/>
      <c r="D745" s="93"/>
      <c r="E745" s="107" t="s">
        <v>2238</v>
      </c>
      <c r="F745" s="95"/>
      <c r="G745" s="95"/>
      <c r="H745" s="95"/>
      <c r="I745" s="95"/>
      <c r="J745" s="95"/>
      <c r="K745" s="95"/>
      <c r="L745" s="95"/>
      <c r="M745" s="96" t="s">
        <v>2120</v>
      </c>
      <c r="N745" s="97" t="n">
        <v>9</v>
      </c>
      <c r="O745" s="96" t="s">
        <v>2117</v>
      </c>
      <c r="P745" s="98"/>
      <c r="Q745" s="99" t="s">
        <v>1215</v>
      </c>
      <c r="R745" s="100" t="n">
        <v>0</v>
      </c>
      <c r="S745" s="101" t="n">
        <v>19634</v>
      </c>
    </row>
    <row r="746" customFormat="false" ht="15" hidden="false" customHeight="false" outlineLevel="0" collapsed="false">
      <c r="A746" s="90" t="s">
        <v>2239</v>
      </c>
      <c r="B746" s="102" t="s">
        <v>2240</v>
      </c>
      <c r="C746" s="92"/>
      <c r="D746" s="93"/>
      <c r="E746" s="107" t="s">
        <v>2241</v>
      </c>
      <c r="F746" s="95"/>
      <c r="G746" s="95"/>
      <c r="H746" s="95"/>
      <c r="I746" s="95"/>
      <c r="J746" s="95"/>
      <c r="K746" s="95"/>
      <c r="L746" s="95"/>
      <c r="M746" s="96" t="s">
        <v>2120</v>
      </c>
      <c r="N746" s="97" t="n">
        <v>9</v>
      </c>
      <c r="O746" s="96" t="s">
        <v>2075</v>
      </c>
      <c r="P746" s="98"/>
      <c r="Q746" s="99" t="s">
        <v>1218</v>
      </c>
      <c r="R746" s="100" t="n">
        <v>0</v>
      </c>
      <c r="S746" s="101" t="n">
        <v>19637</v>
      </c>
    </row>
    <row r="747" customFormat="false" ht="15" hidden="false" customHeight="false" outlineLevel="0" collapsed="false">
      <c r="A747" s="90" t="s">
        <v>2242</v>
      </c>
      <c r="B747" s="102" t="s">
        <v>2243</v>
      </c>
      <c r="C747" s="92"/>
      <c r="D747" s="93"/>
      <c r="E747" s="107" t="s">
        <v>46</v>
      </c>
      <c r="F747" s="95"/>
      <c r="G747" s="95"/>
      <c r="H747" s="95"/>
      <c r="I747" s="95"/>
      <c r="J747" s="95"/>
      <c r="K747" s="95"/>
      <c r="L747" s="95"/>
      <c r="M747" s="96" t="s">
        <v>2120</v>
      </c>
      <c r="N747" s="97" t="n">
        <v>9</v>
      </c>
      <c r="O747" s="96" t="s">
        <v>2075</v>
      </c>
      <c r="P747" s="98"/>
      <c r="Q747" s="99" t="s">
        <v>1218</v>
      </c>
      <c r="R747" s="100" t="n">
        <v>0</v>
      </c>
      <c r="S747" s="101" t="n">
        <v>19640</v>
      </c>
    </row>
    <row r="748" customFormat="false" ht="15" hidden="false" customHeight="false" outlineLevel="0" collapsed="false">
      <c r="A748" s="90" t="s">
        <v>2244</v>
      </c>
      <c r="B748" s="102" t="s">
        <v>2245</v>
      </c>
      <c r="C748" s="92"/>
      <c r="D748" s="93"/>
      <c r="E748" s="107" t="s">
        <v>2246</v>
      </c>
      <c r="F748" s="95"/>
      <c r="G748" s="95"/>
      <c r="H748" s="95"/>
      <c r="I748" s="95"/>
      <c r="J748" s="95"/>
      <c r="K748" s="95"/>
      <c r="L748" s="95"/>
      <c r="M748" s="96" t="s">
        <v>2120</v>
      </c>
      <c r="N748" s="97" t="n">
        <v>9</v>
      </c>
      <c r="O748" s="96" t="s">
        <v>2117</v>
      </c>
      <c r="P748" s="98"/>
      <c r="Q748" s="99" t="s">
        <v>1218</v>
      </c>
      <c r="R748" s="100" t="n">
        <v>0</v>
      </c>
      <c r="S748" s="101" t="n">
        <v>1508</v>
      </c>
    </row>
    <row r="749" customFormat="false" ht="15" hidden="false" customHeight="false" outlineLevel="0" collapsed="false">
      <c r="A749" s="90" t="s">
        <v>2247</v>
      </c>
      <c r="B749" s="102" t="s">
        <v>2248</v>
      </c>
      <c r="C749" s="92"/>
      <c r="D749" s="93"/>
      <c r="E749" s="107" t="s">
        <v>2249</v>
      </c>
      <c r="F749" s="95"/>
      <c r="G749" s="95"/>
      <c r="H749" s="95"/>
      <c r="I749" s="95"/>
      <c r="J749" s="95"/>
      <c r="K749" s="95"/>
      <c r="L749" s="95"/>
      <c r="M749" s="96" t="s">
        <v>2120</v>
      </c>
      <c r="N749" s="97" t="n">
        <v>9</v>
      </c>
      <c r="O749" s="96" t="s">
        <v>2117</v>
      </c>
      <c r="P749" s="98"/>
      <c r="Q749" s="99" t="s">
        <v>1215</v>
      </c>
      <c r="R749" s="100" t="n">
        <v>0</v>
      </c>
      <c r="S749" s="101" t="n">
        <v>1845</v>
      </c>
    </row>
    <row r="750" customFormat="false" ht="15" hidden="false" customHeight="false" outlineLevel="0" collapsed="false">
      <c r="A750" s="90" t="s">
        <v>2250</v>
      </c>
      <c r="B750" s="102" t="s">
        <v>2251</v>
      </c>
      <c r="C750" s="92"/>
      <c r="D750" s="93"/>
      <c r="E750" s="107" t="s">
        <v>115</v>
      </c>
      <c r="F750" s="95"/>
      <c r="G750" s="95"/>
      <c r="H750" s="95"/>
      <c r="I750" s="95"/>
      <c r="J750" s="95"/>
      <c r="K750" s="95"/>
      <c r="L750" s="95"/>
      <c r="M750" s="96" t="s">
        <v>2120</v>
      </c>
      <c r="N750" s="97" t="n">
        <v>9</v>
      </c>
      <c r="O750" s="96" t="s">
        <v>2117</v>
      </c>
      <c r="P750" s="98"/>
      <c r="Q750" s="99" t="s">
        <v>1215</v>
      </c>
      <c r="R750" s="100" t="n">
        <v>0</v>
      </c>
      <c r="S750" s="101" t="n">
        <v>1846</v>
      </c>
    </row>
    <row r="751" customFormat="false" ht="15" hidden="false" customHeight="false" outlineLevel="0" collapsed="false">
      <c r="A751" s="90" t="s">
        <v>2252</v>
      </c>
      <c r="B751" s="102" t="s">
        <v>2253</v>
      </c>
      <c r="C751" s="92"/>
      <c r="D751" s="93"/>
      <c r="E751" s="107" t="s">
        <v>2254</v>
      </c>
      <c r="F751" s="95"/>
      <c r="G751" s="95"/>
      <c r="H751" s="95"/>
      <c r="I751" s="95"/>
      <c r="J751" s="95"/>
      <c r="K751" s="95"/>
      <c r="L751" s="95"/>
      <c r="M751" s="96" t="s">
        <v>2120</v>
      </c>
      <c r="N751" s="97" t="n">
        <v>9</v>
      </c>
      <c r="O751" s="96" t="s">
        <v>2117</v>
      </c>
      <c r="P751" s="98"/>
      <c r="Q751" s="99" t="s">
        <v>1215</v>
      </c>
      <c r="R751" s="100" t="n">
        <v>0</v>
      </c>
      <c r="S751" s="101" t="n">
        <v>19644</v>
      </c>
    </row>
    <row r="752" customFormat="false" ht="15" hidden="false" customHeight="false" outlineLevel="0" collapsed="false">
      <c r="A752" s="90" t="s">
        <v>2255</v>
      </c>
      <c r="B752" s="102" t="s">
        <v>2256</v>
      </c>
      <c r="C752" s="92"/>
      <c r="D752" s="93"/>
      <c r="E752" s="107" t="s">
        <v>115</v>
      </c>
      <c r="F752" s="95"/>
      <c r="G752" s="95"/>
      <c r="H752" s="95"/>
      <c r="I752" s="95"/>
      <c r="J752" s="95"/>
      <c r="K752" s="95"/>
      <c r="L752" s="95"/>
      <c r="M752" s="96" t="s">
        <v>2120</v>
      </c>
      <c r="N752" s="97" t="n">
        <v>9</v>
      </c>
      <c r="O752" s="96" t="s">
        <v>2117</v>
      </c>
      <c r="P752" s="98"/>
      <c r="Q752" s="99" t="s">
        <v>1215</v>
      </c>
      <c r="R752" s="100" t="n">
        <v>0</v>
      </c>
      <c r="S752" s="101" t="n">
        <v>1850</v>
      </c>
    </row>
    <row r="753" customFormat="false" ht="15" hidden="false" customHeight="false" outlineLevel="0" collapsed="false">
      <c r="A753" s="90" t="s">
        <v>2257</v>
      </c>
      <c r="B753" s="102" t="s">
        <v>2258</v>
      </c>
      <c r="C753" s="92"/>
      <c r="D753" s="93"/>
      <c r="E753" s="107" t="s">
        <v>2259</v>
      </c>
      <c r="F753" s="95"/>
      <c r="G753" s="95"/>
      <c r="H753" s="95"/>
      <c r="I753" s="95"/>
      <c r="J753" s="95"/>
      <c r="K753" s="95"/>
      <c r="L753" s="95"/>
      <c r="M753" s="96" t="s">
        <v>2120</v>
      </c>
      <c r="N753" s="97" t="n">
        <v>9</v>
      </c>
      <c r="O753" s="96" t="s">
        <v>2117</v>
      </c>
      <c r="P753" s="98"/>
      <c r="Q753" s="99" t="s">
        <v>1215</v>
      </c>
      <c r="R753" s="100" t="n">
        <v>0</v>
      </c>
      <c r="S753" s="101" t="n">
        <v>1851</v>
      </c>
    </row>
    <row r="754" customFormat="false" ht="15" hidden="false" customHeight="false" outlineLevel="0" collapsed="false">
      <c r="A754" s="90" t="s">
        <v>2260</v>
      </c>
      <c r="B754" s="102" t="s">
        <v>2261</v>
      </c>
      <c r="C754" s="92"/>
      <c r="D754" s="93"/>
      <c r="E754" s="107" t="s">
        <v>2259</v>
      </c>
      <c r="F754" s="95"/>
      <c r="G754" s="95"/>
      <c r="H754" s="95"/>
      <c r="I754" s="95"/>
      <c r="J754" s="95"/>
      <c r="K754" s="95"/>
      <c r="L754" s="95"/>
      <c r="M754" s="96" t="s">
        <v>2120</v>
      </c>
      <c r="N754" s="97" t="n">
        <v>9</v>
      </c>
      <c r="O754" s="96" t="s">
        <v>2117</v>
      </c>
      <c r="P754" s="98"/>
      <c r="Q754" s="99" t="s">
        <v>1215</v>
      </c>
      <c r="R754" s="100" t="n">
        <v>0</v>
      </c>
      <c r="S754" s="101" t="n">
        <v>1852</v>
      </c>
    </row>
    <row r="755" customFormat="false" ht="15" hidden="false" customHeight="false" outlineLevel="0" collapsed="false">
      <c r="A755" s="90" t="s">
        <v>2262</v>
      </c>
      <c r="B755" s="102" t="s">
        <v>2263</v>
      </c>
      <c r="C755" s="92"/>
      <c r="D755" s="93"/>
      <c r="E755" s="107" t="s">
        <v>115</v>
      </c>
      <c r="F755" s="95"/>
      <c r="G755" s="95"/>
      <c r="H755" s="95"/>
      <c r="I755" s="95"/>
      <c r="J755" s="95"/>
      <c r="K755" s="95"/>
      <c r="L755" s="95"/>
      <c r="M755" s="96" t="s">
        <v>2120</v>
      </c>
      <c r="N755" s="97" t="n">
        <v>9</v>
      </c>
      <c r="O755" s="96" t="s">
        <v>2117</v>
      </c>
      <c r="P755" s="98"/>
      <c r="Q755" s="99" t="s">
        <v>1215</v>
      </c>
      <c r="R755" s="100" t="n">
        <v>0</v>
      </c>
      <c r="S755" s="101" t="n">
        <v>1853</v>
      </c>
    </row>
    <row r="756" customFormat="false" ht="15" hidden="false" customHeight="false" outlineLevel="0" collapsed="false">
      <c r="A756" s="90" t="s">
        <v>2264</v>
      </c>
      <c r="B756" s="102" t="s">
        <v>2265</v>
      </c>
      <c r="C756" s="92"/>
      <c r="D756" s="93"/>
      <c r="E756" s="107" t="s">
        <v>2266</v>
      </c>
      <c r="F756" s="95"/>
      <c r="G756" s="95"/>
      <c r="H756" s="95"/>
      <c r="I756" s="95"/>
      <c r="J756" s="95"/>
      <c r="K756" s="95"/>
      <c r="L756" s="95"/>
      <c r="M756" s="96" t="s">
        <v>2120</v>
      </c>
      <c r="N756" s="97" t="n">
        <v>9</v>
      </c>
      <c r="O756" s="96" t="s">
        <v>2075</v>
      </c>
      <c r="P756" s="98"/>
      <c r="Q756" s="99" t="s">
        <v>1218</v>
      </c>
      <c r="R756" s="100" t="n">
        <v>0</v>
      </c>
      <c r="S756" s="101" t="n">
        <v>1510</v>
      </c>
    </row>
    <row r="757" customFormat="false" ht="15" hidden="false" customHeight="false" outlineLevel="0" collapsed="false">
      <c r="A757" s="90" t="s">
        <v>2267</v>
      </c>
      <c r="B757" s="102" t="s">
        <v>2268</v>
      </c>
      <c r="C757" s="92"/>
      <c r="D757" s="93"/>
      <c r="E757" s="107" t="s">
        <v>46</v>
      </c>
      <c r="F757" s="95"/>
      <c r="G757" s="95"/>
      <c r="H757" s="95"/>
      <c r="I757" s="95"/>
      <c r="J757" s="95"/>
      <c r="K757" s="95"/>
      <c r="L757" s="95"/>
      <c r="M757" s="96" t="s">
        <v>2120</v>
      </c>
      <c r="N757" s="97" t="n">
        <v>9</v>
      </c>
      <c r="O757" s="96" t="s">
        <v>2117</v>
      </c>
      <c r="P757" s="98"/>
      <c r="Q757" s="99" t="s">
        <v>1215</v>
      </c>
      <c r="R757" s="100" t="n">
        <v>0</v>
      </c>
      <c r="S757" s="101" t="n">
        <v>19657</v>
      </c>
    </row>
    <row r="758" customFormat="false" ht="15" hidden="false" customHeight="false" outlineLevel="0" collapsed="false">
      <c r="A758" s="90" t="s">
        <v>2269</v>
      </c>
      <c r="B758" s="102" t="s">
        <v>2270</v>
      </c>
      <c r="C758" s="92"/>
      <c r="D758" s="93"/>
      <c r="E758" s="107" t="s">
        <v>2271</v>
      </c>
      <c r="F758" s="95"/>
      <c r="G758" s="95"/>
      <c r="H758" s="95"/>
      <c r="I758" s="95"/>
      <c r="J758" s="95"/>
      <c r="K758" s="95"/>
      <c r="L758" s="95"/>
      <c r="M758" s="96" t="s">
        <v>2120</v>
      </c>
      <c r="N758" s="97" t="n">
        <v>9</v>
      </c>
      <c r="O758" s="96" t="s">
        <v>2117</v>
      </c>
      <c r="P758" s="98"/>
      <c r="Q758" s="99" t="s">
        <v>1215</v>
      </c>
      <c r="R758" s="100" t="n">
        <v>0</v>
      </c>
      <c r="S758" s="101" t="n">
        <v>1919</v>
      </c>
    </row>
    <row r="759" customFormat="false" ht="15" hidden="false" customHeight="false" outlineLevel="0" collapsed="false">
      <c r="A759" s="90" t="s">
        <v>2272</v>
      </c>
      <c r="B759" s="102" t="s">
        <v>2273</v>
      </c>
      <c r="C759" s="92"/>
      <c r="D759" s="93"/>
      <c r="E759" s="107" t="s">
        <v>46</v>
      </c>
      <c r="F759" s="95"/>
      <c r="G759" s="95"/>
      <c r="H759" s="95"/>
      <c r="I759" s="95"/>
      <c r="J759" s="95"/>
      <c r="K759" s="95"/>
      <c r="L759" s="95"/>
      <c r="M759" s="96" t="s">
        <v>2120</v>
      </c>
      <c r="N759" s="97" t="n">
        <v>9</v>
      </c>
      <c r="O759" s="96" t="s">
        <v>2117</v>
      </c>
      <c r="P759" s="98"/>
      <c r="Q759" s="99" t="s">
        <v>1215</v>
      </c>
      <c r="R759" s="100" t="n">
        <v>0</v>
      </c>
      <c r="S759" s="101" t="n">
        <v>19764</v>
      </c>
    </row>
    <row r="760" customFormat="false" ht="15" hidden="false" customHeight="false" outlineLevel="0" collapsed="false">
      <c r="A760" s="90" t="s">
        <v>2274</v>
      </c>
      <c r="B760" s="102" t="s">
        <v>2275</v>
      </c>
      <c r="C760" s="92"/>
      <c r="D760" s="93"/>
      <c r="E760" s="107" t="s">
        <v>115</v>
      </c>
      <c r="F760" s="95"/>
      <c r="G760" s="95"/>
      <c r="H760" s="95"/>
      <c r="I760" s="95"/>
      <c r="J760" s="95"/>
      <c r="K760" s="95"/>
      <c r="L760" s="95"/>
      <c r="M760" s="96" t="s">
        <v>2120</v>
      </c>
      <c r="N760" s="97" t="n">
        <v>9</v>
      </c>
      <c r="O760" s="96" t="s">
        <v>2075</v>
      </c>
      <c r="P760" s="98"/>
      <c r="Q760" s="99" t="s">
        <v>1215</v>
      </c>
      <c r="R760" s="100" t="n">
        <v>0</v>
      </c>
      <c r="S760" s="101" t="n">
        <v>1930</v>
      </c>
    </row>
    <row r="761" customFormat="false" ht="15" hidden="false" customHeight="false" outlineLevel="0" collapsed="false">
      <c r="A761" s="90" t="s">
        <v>2276</v>
      </c>
      <c r="B761" s="102" t="s">
        <v>2277</v>
      </c>
      <c r="C761" s="92"/>
      <c r="D761" s="93"/>
      <c r="E761" s="107" t="s">
        <v>46</v>
      </c>
      <c r="F761" s="95"/>
      <c r="G761" s="95"/>
      <c r="H761" s="95"/>
      <c r="I761" s="95"/>
      <c r="J761" s="95"/>
      <c r="K761" s="95"/>
      <c r="L761" s="95"/>
      <c r="M761" s="96" t="s">
        <v>2120</v>
      </c>
      <c r="N761" s="97" t="n">
        <v>9</v>
      </c>
      <c r="O761" s="96" t="s">
        <v>2075</v>
      </c>
      <c r="P761" s="98"/>
      <c r="Q761" s="99" t="s">
        <v>1215</v>
      </c>
      <c r="R761" s="100" t="n">
        <v>0</v>
      </c>
      <c r="S761" s="101" t="n">
        <v>1926</v>
      </c>
    </row>
    <row r="762" customFormat="false" ht="15" hidden="false" customHeight="false" outlineLevel="0" collapsed="false">
      <c r="A762" s="90" t="s">
        <v>2278</v>
      </c>
      <c r="B762" s="102" t="s">
        <v>2279</v>
      </c>
      <c r="C762" s="92"/>
      <c r="D762" s="93"/>
      <c r="E762" s="107" t="s">
        <v>46</v>
      </c>
      <c r="F762" s="95"/>
      <c r="G762" s="95"/>
      <c r="H762" s="95"/>
      <c r="I762" s="95"/>
      <c r="J762" s="95"/>
      <c r="K762" s="95"/>
      <c r="L762" s="95"/>
      <c r="M762" s="96" t="s">
        <v>2120</v>
      </c>
      <c r="N762" s="97" t="n">
        <v>9</v>
      </c>
      <c r="O762" s="96" t="s">
        <v>2117</v>
      </c>
      <c r="P762" s="98"/>
      <c r="Q762" s="99" t="s">
        <v>1215</v>
      </c>
      <c r="R762" s="100" t="n">
        <v>0</v>
      </c>
      <c r="S762" s="101" t="n">
        <v>19765</v>
      </c>
    </row>
    <row r="763" customFormat="false" ht="15" hidden="false" customHeight="false" outlineLevel="0" collapsed="false">
      <c r="A763" s="90" t="s">
        <v>2280</v>
      </c>
      <c r="B763" s="102" t="s">
        <v>2281</v>
      </c>
      <c r="C763" s="92"/>
      <c r="D763" s="93"/>
      <c r="E763" s="107" t="s">
        <v>115</v>
      </c>
      <c r="F763" s="95"/>
      <c r="G763" s="95"/>
      <c r="H763" s="95"/>
      <c r="I763" s="95"/>
      <c r="J763" s="95"/>
      <c r="K763" s="95"/>
      <c r="L763" s="95"/>
      <c r="M763" s="96" t="s">
        <v>2120</v>
      </c>
      <c r="N763" s="97" t="n">
        <v>9</v>
      </c>
      <c r="O763" s="96" t="s">
        <v>2117</v>
      </c>
      <c r="P763" s="98"/>
      <c r="Q763" s="99" t="s">
        <v>1215</v>
      </c>
      <c r="R763" s="100" t="n">
        <v>0</v>
      </c>
      <c r="S763" s="101" t="n">
        <v>19766</v>
      </c>
    </row>
    <row r="764" customFormat="false" ht="15" hidden="false" customHeight="false" outlineLevel="0" collapsed="false">
      <c r="A764" s="90" t="s">
        <v>2282</v>
      </c>
      <c r="B764" s="102" t="s">
        <v>2283</v>
      </c>
      <c r="C764" s="92"/>
      <c r="D764" s="93"/>
      <c r="E764" s="107" t="s">
        <v>115</v>
      </c>
      <c r="F764" s="95"/>
      <c r="G764" s="95"/>
      <c r="H764" s="95"/>
      <c r="I764" s="95"/>
      <c r="J764" s="95"/>
      <c r="K764" s="95"/>
      <c r="L764" s="95"/>
      <c r="M764" s="96" t="s">
        <v>2120</v>
      </c>
      <c r="N764" s="97" t="n">
        <v>9</v>
      </c>
      <c r="O764" s="96" t="s">
        <v>2117</v>
      </c>
      <c r="P764" s="98"/>
      <c r="Q764" s="99" t="s">
        <v>1215</v>
      </c>
      <c r="R764" s="100" t="n">
        <v>0</v>
      </c>
      <c r="S764" s="101" t="n">
        <v>19767</v>
      </c>
    </row>
    <row r="765" customFormat="false" ht="15" hidden="false" customHeight="false" outlineLevel="0" collapsed="false">
      <c r="A765" s="90" t="s">
        <v>2284</v>
      </c>
      <c r="B765" s="102" t="s">
        <v>2285</v>
      </c>
      <c r="C765" s="92"/>
      <c r="D765" s="93"/>
      <c r="E765" s="107" t="s">
        <v>115</v>
      </c>
      <c r="F765" s="95"/>
      <c r="G765" s="95"/>
      <c r="H765" s="95"/>
      <c r="I765" s="95"/>
      <c r="J765" s="95"/>
      <c r="K765" s="95"/>
      <c r="L765" s="95"/>
      <c r="M765" s="96" t="s">
        <v>2120</v>
      </c>
      <c r="N765" s="97" t="n">
        <v>9</v>
      </c>
      <c r="O765" s="96" t="s">
        <v>2117</v>
      </c>
      <c r="P765" s="98"/>
      <c r="Q765" s="99" t="s">
        <v>1215</v>
      </c>
      <c r="R765" s="100" t="n">
        <v>0</v>
      </c>
      <c r="S765" s="101" t="n">
        <v>19770</v>
      </c>
    </row>
    <row r="766" customFormat="false" ht="15" hidden="false" customHeight="false" outlineLevel="0" collapsed="false">
      <c r="A766" s="90" t="s">
        <v>2286</v>
      </c>
      <c r="B766" s="102" t="s">
        <v>2287</v>
      </c>
      <c r="C766" s="92"/>
      <c r="D766" s="93"/>
      <c r="E766" s="107" t="s">
        <v>46</v>
      </c>
      <c r="F766" s="95"/>
      <c r="G766" s="95"/>
      <c r="H766" s="95"/>
      <c r="I766" s="95"/>
      <c r="J766" s="95"/>
      <c r="K766" s="95"/>
      <c r="L766" s="95"/>
      <c r="M766" s="96" t="s">
        <v>2120</v>
      </c>
      <c r="N766" s="97" t="n">
        <v>9</v>
      </c>
      <c r="O766" s="96" t="s">
        <v>2117</v>
      </c>
      <c r="P766" s="98"/>
      <c r="Q766" s="99" t="s">
        <v>1215</v>
      </c>
      <c r="R766" s="100" t="n">
        <v>0</v>
      </c>
      <c r="S766" s="101" t="n">
        <v>19774</v>
      </c>
    </row>
    <row r="767" customFormat="false" ht="15" hidden="false" customHeight="false" outlineLevel="0" collapsed="false">
      <c r="A767" s="90" t="s">
        <v>2288</v>
      </c>
      <c r="B767" s="102" t="s">
        <v>2289</v>
      </c>
      <c r="C767" s="92"/>
      <c r="D767" s="93"/>
      <c r="E767" s="107" t="s">
        <v>115</v>
      </c>
      <c r="F767" s="95"/>
      <c r="G767" s="95"/>
      <c r="H767" s="95"/>
      <c r="I767" s="95"/>
      <c r="J767" s="95"/>
      <c r="K767" s="95"/>
      <c r="L767" s="95"/>
      <c r="M767" s="96" t="s">
        <v>2120</v>
      </c>
      <c r="N767" s="97" t="n">
        <v>9</v>
      </c>
      <c r="O767" s="96" t="s">
        <v>2117</v>
      </c>
      <c r="P767" s="98"/>
      <c r="Q767" s="99" t="s">
        <v>1218</v>
      </c>
      <c r="R767" s="100" t="n">
        <v>0</v>
      </c>
      <c r="S767" s="101" t="n">
        <v>19782</v>
      </c>
    </row>
    <row r="768" customFormat="false" ht="15" hidden="false" customHeight="false" outlineLevel="0" collapsed="false">
      <c r="A768" s="90" t="s">
        <v>2290</v>
      </c>
      <c r="B768" s="102" t="s">
        <v>2291</v>
      </c>
      <c r="C768" s="92"/>
      <c r="D768" s="93"/>
      <c r="E768" s="107" t="s">
        <v>115</v>
      </c>
      <c r="F768" s="95"/>
      <c r="G768" s="95"/>
      <c r="H768" s="95"/>
      <c r="I768" s="95"/>
      <c r="J768" s="95"/>
      <c r="K768" s="95"/>
      <c r="L768" s="95"/>
      <c r="M768" s="96" t="s">
        <v>2120</v>
      </c>
      <c r="N768" s="97" t="n">
        <v>9</v>
      </c>
      <c r="O768" s="96" t="s">
        <v>2117</v>
      </c>
      <c r="P768" s="98"/>
      <c r="Q768" s="99" t="s">
        <v>1215</v>
      </c>
      <c r="R768" s="100" t="n">
        <v>0</v>
      </c>
      <c r="S768" s="101" t="n">
        <v>19783</v>
      </c>
    </row>
    <row r="769" customFormat="false" ht="15" hidden="false" customHeight="false" outlineLevel="0" collapsed="false">
      <c r="A769" s="90" t="s">
        <v>2292</v>
      </c>
      <c r="B769" s="102" t="s">
        <v>2293</v>
      </c>
      <c r="C769" s="92"/>
      <c r="D769" s="93"/>
      <c r="E769" s="107" t="s">
        <v>2294</v>
      </c>
      <c r="F769" s="95"/>
      <c r="G769" s="95"/>
      <c r="H769" s="95"/>
      <c r="I769" s="95"/>
      <c r="J769" s="95"/>
      <c r="K769" s="95"/>
      <c r="L769" s="95"/>
      <c r="M769" s="96" t="s">
        <v>2120</v>
      </c>
      <c r="N769" s="97" t="n">
        <v>9</v>
      </c>
      <c r="O769" s="96" t="s">
        <v>2117</v>
      </c>
      <c r="P769" s="98"/>
      <c r="Q769" s="99" t="s">
        <v>1215</v>
      </c>
      <c r="R769" s="100" t="n">
        <v>0</v>
      </c>
      <c r="S769" s="101" t="n">
        <v>19793</v>
      </c>
    </row>
    <row r="770" customFormat="false" ht="15" hidden="false" customHeight="false" outlineLevel="0" collapsed="false">
      <c r="A770" s="90" t="s">
        <v>2295</v>
      </c>
      <c r="B770" s="102" t="s">
        <v>2296</v>
      </c>
      <c r="C770" s="92"/>
      <c r="D770" s="93"/>
      <c r="E770" s="107" t="s">
        <v>2297</v>
      </c>
      <c r="F770" s="95"/>
      <c r="G770" s="95"/>
      <c r="H770" s="95"/>
      <c r="I770" s="95"/>
      <c r="J770" s="95"/>
      <c r="K770" s="95"/>
      <c r="L770" s="95"/>
      <c r="M770" s="96" t="s">
        <v>2120</v>
      </c>
      <c r="N770" s="97" t="n">
        <v>9</v>
      </c>
      <c r="O770" s="96" t="s">
        <v>2117</v>
      </c>
      <c r="P770" s="98"/>
      <c r="Q770" s="99" t="s">
        <v>1215</v>
      </c>
      <c r="R770" s="100" t="n">
        <v>0</v>
      </c>
      <c r="S770" s="101" t="n">
        <v>1686</v>
      </c>
    </row>
    <row r="771" customFormat="false" ht="15" hidden="false" customHeight="false" outlineLevel="0" collapsed="false">
      <c r="A771" s="90" t="s">
        <v>2298</v>
      </c>
      <c r="B771" s="102" t="s">
        <v>2299</v>
      </c>
      <c r="C771" s="92"/>
      <c r="D771" s="93"/>
      <c r="E771" s="107" t="s">
        <v>115</v>
      </c>
      <c r="F771" s="95"/>
      <c r="G771" s="95"/>
      <c r="H771" s="95"/>
      <c r="I771" s="95"/>
      <c r="J771" s="95"/>
      <c r="K771" s="95"/>
      <c r="L771" s="95"/>
      <c r="M771" s="96" t="s">
        <v>2120</v>
      </c>
      <c r="N771" s="97" t="n">
        <v>9</v>
      </c>
      <c r="O771" s="96" t="s">
        <v>2117</v>
      </c>
      <c r="P771" s="98"/>
      <c r="Q771" s="99" t="s">
        <v>1215</v>
      </c>
      <c r="R771" s="100" t="n">
        <v>0</v>
      </c>
      <c r="S771" s="101" t="n">
        <v>19794</v>
      </c>
    </row>
    <row r="772" customFormat="false" ht="15" hidden="false" customHeight="false" outlineLevel="0" collapsed="false">
      <c r="A772" s="90" t="s">
        <v>2300</v>
      </c>
      <c r="B772" s="102" t="s">
        <v>2301</v>
      </c>
      <c r="C772" s="92"/>
      <c r="D772" s="93"/>
      <c r="E772" s="107" t="s">
        <v>2302</v>
      </c>
      <c r="F772" s="95"/>
      <c r="G772" s="95"/>
      <c r="H772" s="95"/>
      <c r="I772" s="95"/>
      <c r="J772" s="95"/>
      <c r="K772" s="95"/>
      <c r="L772" s="95"/>
      <c r="M772" s="96" t="s">
        <v>2120</v>
      </c>
      <c r="N772" s="97" t="n">
        <v>9</v>
      </c>
      <c r="O772" s="96" t="s">
        <v>2117</v>
      </c>
      <c r="P772" s="98"/>
      <c r="Q772" s="99" t="s">
        <v>1218</v>
      </c>
      <c r="R772" s="100" t="n">
        <v>0</v>
      </c>
      <c r="S772" s="101" t="n">
        <v>1607</v>
      </c>
    </row>
    <row r="773" customFormat="false" ht="15" hidden="false" customHeight="false" outlineLevel="0" collapsed="false">
      <c r="A773" s="90" t="s">
        <v>2303</v>
      </c>
      <c r="B773" s="102" t="s">
        <v>2304</v>
      </c>
      <c r="C773" s="92"/>
      <c r="D773" s="93"/>
      <c r="E773" s="107" t="s">
        <v>1602</v>
      </c>
      <c r="F773" s="95"/>
      <c r="G773" s="95"/>
      <c r="H773" s="95"/>
      <c r="I773" s="95"/>
      <c r="J773" s="95"/>
      <c r="K773" s="95"/>
      <c r="L773" s="95"/>
      <c r="M773" s="96" t="s">
        <v>2120</v>
      </c>
      <c r="N773" s="97" t="n">
        <v>9</v>
      </c>
      <c r="O773" s="96" t="s">
        <v>2117</v>
      </c>
      <c r="P773" s="98"/>
      <c r="Q773" s="99" t="s">
        <v>1218</v>
      </c>
      <c r="R773" s="100" t="n">
        <v>0</v>
      </c>
      <c r="S773" s="101" t="n">
        <v>19815</v>
      </c>
    </row>
    <row r="774" customFormat="false" ht="15" hidden="false" customHeight="false" outlineLevel="0" collapsed="false">
      <c r="A774" s="90" t="s">
        <v>2305</v>
      </c>
      <c r="B774" s="102" t="s">
        <v>2306</v>
      </c>
      <c r="C774" s="92"/>
      <c r="D774" s="93"/>
      <c r="E774" s="107" t="s">
        <v>46</v>
      </c>
      <c r="F774" s="95"/>
      <c r="G774" s="95"/>
      <c r="H774" s="95"/>
      <c r="I774" s="95"/>
      <c r="J774" s="95"/>
      <c r="K774" s="95"/>
      <c r="L774" s="95"/>
      <c r="M774" s="96" t="s">
        <v>2120</v>
      </c>
      <c r="N774" s="97" t="n">
        <v>9</v>
      </c>
      <c r="O774" s="96" t="s">
        <v>2117</v>
      </c>
      <c r="P774" s="98"/>
      <c r="Q774" s="99" t="s">
        <v>1218</v>
      </c>
      <c r="R774" s="100" t="n">
        <v>0</v>
      </c>
      <c r="S774" s="101" t="n">
        <v>19816</v>
      </c>
    </row>
    <row r="775" customFormat="false" ht="15" hidden="false" customHeight="false" outlineLevel="0" collapsed="false">
      <c r="A775" s="90" t="s">
        <v>2307</v>
      </c>
      <c r="B775" s="102" t="s">
        <v>2308</v>
      </c>
      <c r="C775" s="92"/>
      <c r="D775" s="93"/>
      <c r="E775" s="107" t="s">
        <v>115</v>
      </c>
      <c r="F775" s="95"/>
      <c r="G775" s="95"/>
      <c r="H775" s="95"/>
      <c r="I775" s="95"/>
      <c r="J775" s="95"/>
      <c r="K775" s="95"/>
      <c r="L775" s="95"/>
      <c r="M775" s="96" t="s">
        <v>2120</v>
      </c>
      <c r="N775" s="97" t="n">
        <v>9</v>
      </c>
      <c r="O775" s="96" t="s">
        <v>2117</v>
      </c>
      <c r="P775" s="98"/>
      <c r="Q775" s="99" t="s">
        <v>1218</v>
      </c>
      <c r="R775" s="100" t="n">
        <v>0</v>
      </c>
      <c r="S775" s="101" t="n">
        <v>1609</v>
      </c>
    </row>
    <row r="776" customFormat="false" ht="15" hidden="false" customHeight="false" outlineLevel="0" collapsed="false">
      <c r="A776" s="90" t="s">
        <v>2309</v>
      </c>
      <c r="B776" s="102" t="s">
        <v>2310</v>
      </c>
      <c r="C776" s="92"/>
      <c r="D776" s="93"/>
      <c r="E776" s="107" t="s">
        <v>115</v>
      </c>
      <c r="F776" s="95"/>
      <c r="G776" s="95"/>
      <c r="H776" s="95"/>
      <c r="I776" s="95"/>
      <c r="J776" s="95"/>
      <c r="K776" s="95"/>
      <c r="L776" s="95"/>
      <c r="M776" s="96" t="s">
        <v>2120</v>
      </c>
      <c r="N776" s="97" t="n">
        <v>9</v>
      </c>
      <c r="O776" s="96" t="s">
        <v>2117</v>
      </c>
      <c r="P776" s="98"/>
      <c r="Q776" s="99" t="s">
        <v>1218</v>
      </c>
      <c r="R776" s="100" t="n">
        <v>0</v>
      </c>
      <c r="S776" s="101" t="n">
        <v>1610</v>
      </c>
    </row>
    <row r="777" customFormat="false" ht="15" hidden="false" customHeight="false" outlineLevel="0" collapsed="false">
      <c r="A777" s="90" t="s">
        <v>2311</v>
      </c>
      <c r="B777" s="102" t="s">
        <v>2312</v>
      </c>
      <c r="C777" s="92"/>
      <c r="D777" s="93"/>
      <c r="E777" s="107" t="s">
        <v>2313</v>
      </c>
      <c r="F777" s="95"/>
      <c r="G777" s="95"/>
      <c r="H777" s="95"/>
      <c r="I777" s="95"/>
      <c r="J777" s="95"/>
      <c r="K777" s="95"/>
      <c r="L777" s="95"/>
      <c r="M777" s="96" t="s">
        <v>2120</v>
      </c>
      <c r="N777" s="97" t="n">
        <v>9</v>
      </c>
      <c r="O777" s="96" t="s">
        <v>2075</v>
      </c>
      <c r="P777" s="98"/>
      <c r="Q777" s="99" t="s">
        <v>1218</v>
      </c>
      <c r="R777" s="100" t="n">
        <v>0</v>
      </c>
      <c r="S777" s="101" t="n">
        <v>1615</v>
      </c>
    </row>
    <row r="778" customFormat="false" ht="15" hidden="false" customHeight="false" outlineLevel="0" collapsed="false">
      <c r="A778" s="90" t="s">
        <v>2314</v>
      </c>
      <c r="B778" s="102" t="s">
        <v>2315</v>
      </c>
      <c r="C778" s="92"/>
      <c r="D778" s="93"/>
      <c r="E778" s="107" t="s">
        <v>115</v>
      </c>
      <c r="F778" s="95"/>
      <c r="G778" s="95"/>
      <c r="H778" s="95"/>
      <c r="I778" s="95"/>
      <c r="J778" s="95"/>
      <c r="K778" s="95"/>
      <c r="L778" s="95"/>
      <c r="M778" s="96" t="s">
        <v>2120</v>
      </c>
      <c r="N778" s="97" t="n">
        <v>9</v>
      </c>
      <c r="O778" s="96" t="s">
        <v>2117</v>
      </c>
      <c r="P778" s="98"/>
      <c r="Q778" s="99" t="s">
        <v>1215</v>
      </c>
      <c r="R778" s="100" t="n">
        <v>0</v>
      </c>
      <c r="S778" s="101" t="n">
        <v>19828</v>
      </c>
    </row>
    <row r="779" customFormat="false" ht="15" hidden="false" customHeight="false" outlineLevel="0" collapsed="false">
      <c r="A779" s="90" t="s">
        <v>2316</v>
      </c>
      <c r="B779" s="102" t="s">
        <v>2317</v>
      </c>
      <c r="C779" s="92"/>
      <c r="D779" s="93"/>
      <c r="E779" s="107" t="s">
        <v>115</v>
      </c>
      <c r="F779" s="95"/>
      <c r="G779" s="95"/>
      <c r="H779" s="95"/>
      <c r="I779" s="95"/>
      <c r="J779" s="95"/>
      <c r="K779" s="95"/>
      <c r="L779" s="95"/>
      <c r="M779" s="96" t="s">
        <v>2120</v>
      </c>
      <c r="N779" s="97" t="n">
        <v>9</v>
      </c>
      <c r="O779" s="96" t="s">
        <v>2117</v>
      </c>
      <c r="P779" s="98"/>
      <c r="Q779" s="99" t="s">
        <v>1215</v>
      </c>
      <c r="R779" s="100" t="n">
        <v>0</v>
      </c>
      <c r="S779" s="101" t="n">
        <v>19829</v>
      </c>
    </row>
    <row r="780" customFormat="false" ht="15" hidden="false" customHeight="false" outlineLevel="0" collapsed="false">
      <c r="A780" s="90" t="s">
        <v>2318</v>
      </c>
      <c r="B780" s="102" t="s">
        <v>2319</v>
      </c>
      <c r="C780" s="92"/>
      <c r="D780" s="93"/>
      <c r="E780" s="107" t="s">
        <v>2320</v>
      </c>
      <c r="F780" s="95"/>
      <c r="G780" s="95"/>
      <c r="H780" s="95"/>
      <c r="I780" s="95"/>
      <c r="J780" s="95"/>
      <c r="K780" s="95"/>
      <c r="L780" s="95"/>
      <c r="M780" s="96" t="s">
        <v>2120</v>
      </c>
      <c r="N780" s="97" t="n">
        <v>9</v>
      </c>
      <c r="O780" s="96" t="s">
        <v>2117</v>
      </c>
      <c r="P780" s="98"/>
      <c r="Q780" s="99" t="s">
        <v>1218</v>
      </c>
      <c r="R780" s="100" t="n">
        <v>0</v>
      </c>
      <c r="S780" s="101" t="n">
        <v>1569</v>
      </c>
    </row>
    <row r="781" customFormat="false" ht="15" hidden="false" customHeight="false" outlineLevel="0" collapsed="false">
      <c r="A781" s="90" t="s">
        <v>2321</v>
      </c>
      <c r="B781" s="102" t="s">
        <v>2322</v>
      </c>
      <c r="C781" s="92"/>
      <c r="D781" s="93"/>
      <c r="E781" s="107" t="s">
        <v>46</v>
      </c>
      <c r="F781" s="95"/>
      <c r="G781" s="95"/>
      <c r="H781" s="95"/>
      <c r="I781" s="95"/>
      <c r="J781" s="95"/>
      <c r="K781" s="95"/>
      <c r="L781" s="95"/>
      <c r="M781" s="96" t="s">
        <v>2120</v>
      </c>
      <c r="N781" s="97" t="n">
        <v>9</v>
      </c>
      <c r="O781" s="96" t="s">
        <v>2075</v>
      </c>
      <c r="P781" s="98"/>
      <c r="Q781" s="99" t="s">
        <v>1215</v>
      </c>
      <c r="R781" s="100" t="n">
        <v>0</v>
      </c>
      <c r="S781" s="101" t="n">
        <v>19839</v>
      </c>
    </row>
    <row r="782" customFormat="false" ht="15" hidden="false" customHeight="false" outlineLevel="0" collapsed="false">
      <c r="A782" s="90" t="s">
        <v>2323</v>
      </c>
      <c r="B782" s="102" t="s">
        <v>2324</v>
      </c>
      <c r="C782" s="92"/>
      <c r="D782" s="93"/>
      <c r="E782" s="107" t="s">
        <v>46</v>
      </c>
      <c r="F782" s="95"/>
      <c r="G782" s="95"/>
      <c r="H782" s="95"/>
      <c r="I782" s="95"/>
      <c r="J782" s="95"/>
      <c r="K782" s="95"/>
      <c r="L782" s="95"/>
      <c r="M782" s="96" t="s">
        <v>2120</v>
      </c>
      <c r="N782" s="97" t="n">
        <v>9</v>
      </c>
      <c r="O782" s="96" t="s">
        <v>2075</v>
      </c>
      <c r="P782" s="98"/>
      <c r="Q782" s="99" t="s">
        <v>1215</v>
      </c>
      <c r="R782" s="100" t="n">
        <v>0</v>
      </c>
      <c r="S782" s="101" t="n">
        <v>19840</v>
      </c>
    </row>
    <row r="783" customFormat="false" ht="15" hidden="false" customHeight="false" outlineLevel="0" collapsed="false">
      <c r="A783" s="90" t="s">
        <v>2325</v>
      </c>
      <c r="B783" s="102" t="s">
        <v>2326</v>
      </c>
      <c r="C783" s="92"/>
      <c r="D783" s="93"/>
      <c r="E783" s="107" t="s">
        <v>46</v>
      </c>
      <c r="F783" s="95"/>
      <c r="G783" s="95"/>
      <c r="H783" s="95"/>
      <c r="I783" s="95"/>
      <c r="J783" s="95"/>
      <c r="K783" s="95"/>
      <c r="L783" s="95"/>
      <c r="M783" s="96" t="s">
        <v>2120</v>
      </c>
      <c r="N783" s="97" t="n">
        <v>9</v>
      </c>
      <c r="O783" s="96" t="s">
        <v>2075</v>
      </c>
      <c r="P783" s="98"/>
      <c r="Q783" s="99" t="s">
        <v>1215</v>
      </c>
      <c r="R783" s="100" t="n">
        <v>0</v>
      </c>
      <c r="S783" s="101" t="n">
        <v>19841</v>
      </c>
    </row>
    <row r="784" customFormat="false" ht="15" hidden="false" customHeight="false" outlineLevel="0" collapsed="false">
      <c r="A784" s="90" t="s">
        <v>2327</v>
      </c>
      <c r="B784" s="102" t="s">
        <v>2328</v>
      </c>
      <c r="C784" s="92"/>
      <c r="D784" s="93"/>
      <c r="E784" s="107" t="s">
        <v>46</v>
      </c>
      <c r="F784" s="95"/>
      <c r="G784" s="95"/>
      <c r="H784" s="95"/>
      <c r="I784" s="95"/>
      <c r="J784" s="95"/>
      <c r="K784" s="95"/>
      <c r="L784" s="95"/>
      <c r="M784" s="96" t="s">
        <v>2120</v>
      </c>
      <c r="N784" s="97" t="n">
        <v>9</v>
      </c>
      <c r="O784" s="96" t="s">
        <v>2075</v>
      </c>
      <c r="P784" s="98"/>
      <c r="Q784" s="99" t="s">
        <v>1215</v>
      </c>
      <c r="R784" s="100" t="n">
        <v>0</v>
      </c>
      <c r="S784" s="101" t="n">
        <v>19842</v>
      </c>
    </row>
    <row r="785" customFormat="false" ht="15" hidden="false" customHeight="false" outlineLevel="0" collapsed="false">
      <c r="A785" s="90" t="s">
        <v>2329</v>
      </c>
      <c r="B785" s="102" t="s">
        <v>2330</v>
      </c>
      <c r="C785" s="92"/>
      <c r="D785" s="93"/>
      <c r="E785" s="107" t="s">
        <v>46</v>
      </c>
      <c r="F785" s="95" t="s">
        <v>2331</v>
      </c>
      <c r="G785" s="95"/>
      <c r="H785" s="95"/>
      <c r="I785" s="95"/>
      <c r="J785" s="95"/>
      <c r="K785" s="95"/>
      <c r="L785" s="95"/>
      <c r="M785" s="96" t="s">
        <v>2120</v>
      </c>
      <c r="N785" s="97" t="n">
        <v>9</v>
      </c>
      <c r="O785" s="96" t="s">
        <v>2117</v>
      </c>
      <c r="P785" s="98"/>
      <c r="Q785" s="99" t="s">
        <v>1215</v>
      </c>
      <c r="R785" s="100" t="n">
        <v>0</v>
      </c>
      <c r="S785" s="101" t="n">
        <v>19844</v>
      </c>
    </row>
    <row r="786" customFormat="false" ht="15" hidden="false" customHeight="false" outlineLevel="0" collapsed="false">
      <c r="A786" s="90" t="s">
        <v>2332</v>
      </c>
      <c r="B786" s="102" t="s">
        <v>2333</v>
      </c>
      <c r="C786" s="92"/>
      <c r="D786" s="93"/>
      <c r="E786" s="107" t="s">
        <v>46</v>
      </c>
      <c r="F786" s="95"/>
      <c r="G786" s="95"/>
      <c r="H786" s="95"/>
      <c r="I786" s="95"/>
      <c r="J786" s="95"/>
      <c r="K786" s="95"/>
      <c r="L786" s="95"/>
      <c r="M786" s="96" t="s">
        <v>2120</v>
      </c>
      <c r="N786" s="97" t="n">
        <v>9</v>
      </c>
      <c r="O786" s="96" t="s">
        <v>2117</v>
      </c>
      <c r="P786" s="98"/>
      <c r="Q786" s="99" t="s">
        <v>1215</v>
      </c>
      <c r="R786" s="100" t="n">
        <v>0</v>
      </c>
      <c r="S786" s="101" t="n">
        <v>1962</v>
      </c>
    </row>
    <row r="787" customFormat="false" ht="15" hidden="false" customHeight="false" outlineLevel="0" collapsed="false">
      <c r="A787" s="90" t="s">
        <v>2334</v>
      </c>
      <c r="B787" s="102" t="s">
        <v>2335</v>
      </c>
      <c r="C787" s="92"/>
      <c r="D787" s="93"/>
      <c r="E787" s="107" t="s">
        <v>1611</v>
      </c>
      <c r="F787" s="95"/>
      <c r="G787" s="95"/>
      <c r="H787" s="95"/>
      <c r="I787" s="95"/>
      <c r="J787" s="95"/>
      <c r="K787" s="95"/>
      <c r="L787" s="95"/>
      <c r="M787" s="96" t="s">
        <v>2120</v>
      </c>
      <c r="N787" s="97" t="n">
        <v>9</v>
      </c>
      <c r="O787" s="96" t="s">
        <v>2117</v>
      </c>
      <c r="P787" s="98"/>
      <c r="Q787" s="99" t="s">
        <v>1215</v>
      </c>
      <c r="R787" s="100" t="n">
        <v>0</v>
      </c>
      <c r="S787" s="101" t="n">
        <v>1946</v>
      </c>
    </row>
    <row r="788" customFormat="false" ht="15" hidden="false" customHeight="false" outlineLevel="0" collapsed="false">
      <c r="A788" s="90" t="s">
        <v>2336</v>
      </c>
      <c r="B788" s="102" t="s">
        <v>2337</v>
      </c>
      <c r="C788" s="92"/>
      <c r="D788" s="93"/>
      <c r="E788" s="107" t="s">
        <v>2338</v>
      </c>
      <c r="F788" s="95"/>
      <c r="G788" s="95"/>
      <c r="H788" s="95"/>
      <c r="I788" s="95"/>
      <c r="J788" s="95"/>
      <c r="K788" s="95"/>
      <c r="L788" s="95"/>
      <c r="M788" s="96" t="s">
        <v>2120</v>
      </c>
      <c r="N788" s="97" t="n">
        <v>9</v>
      </c>
      <c r="O788" s="96" t="s">
        <v>2117</v>
      </c>
      <c r="P788" s="98"/>
      <c r="Q788" s="99" t="s">
        <v>1218</v>
      </c>
      <c r="R788" s="100" t="n">
        <v>0</v>
      </c>
      <c r="S788" s="101" t="n">
        <v>1571</v>
      </c>
    </row>
    <row r="789" customFormat="false" ht="15" hidden="false" customHeight="false" outlineLevel="0" collapsed="false">
      <c r="A789" s="90" t="s">
        <v>2339</v>
      </c>
      <c r="B789" s="102" t="s">
        <v>2340</v>
      </c>
      <c r="C789" s="92"/>
      <c r="D789" s="93"/>
      <c r="E789" s="107" t="s">
        <v>2338</v>
      </c>
      <c r="F789" s="95"/>
      <c r="G789" s="95"/>
      <c r="H789" s="95"/>
      <c r="I789" s="95"/>
      <c r="J789" s="95"/>
      <c r="K789" s="95"/>
      <c r="L789" s="95"/>
      <c r="M789" s="96" t="s">
        <v>2120</v>
      </c>
      <c r="N789" s="97" t="n">
        <v>9</v>
      </c>
      <c r="O789" s="96" t="s">
        <v>2117</v>
      </c>
      <c r="P789" s="98"/>
      <c r="Q789" s="99" t="s">
        <v>1215</v>
      </c>
      <c r="R789" s="100" t="n">
        <v>0</v>
      </c>
      <c r="S789" s="101" t="n">
        <v>1710</v>
      </c>
    </row>
    <row r="790" customFormat="false" ht="15" hidden="false" customHeight="false" outlineLevel="0" collapsed="false">
      <c r="A790" s="90" t="s">
        <v>2341</v>
      </c>
      <c r="B790" s="102" t="s">
        <v>2342</v>
      </c>
      <c r="C790" s="92"/>
      <c r="D790" s="93"/>
      <c r="E790" s="107" t="s">
        <v>46</v>
      </c>
      <c r="F790" s="95"/>
      <c r="G790" s="95"/>
      <c r="H790" s="95"/>
      <c r="I790" s="95"/>
      <c r="J790" s="95"/>
      <c r="K790" s="95"/>
      <c r="L790" s="95"/>
      <c r="M790" s="96" t="s">
        <v>2120</v>
      </c>
      <c r="N790" s="97" t="n">
        <v>9</v>
      </c>
      <c r="O790" s="96" t="s">
        <v>2117</v>
      </c>
      <c r="P790" s="98"/>
      <c r="Q790" s="99" t="s">
        <v>1218</v>
      </c>
      <c r="R790" s="100" t="n">
        <v>0</v>
      </c>
      <c r="S790" s="101" t="n">
        <v>19900</v>
      </c>
    </row>
    <row r="791" customFormat="false" ht="15" hidden="false" customHeight="false" outlineLevel="0" collapsed="false">
      <c r="A791" s="90" t="s">
        <v>2343</v>
      </c>
      <c r="B791" s="102" t="s">
        <v>2344</v>
      </c>
      <c r="C791" s="92"/>
      <c r="D791" s="93"/>
      <c r="E791" s="107" t="s">
        <v>46</v>
      </c>
      <c r="F791" s="95"/>
      <c r="G791" s="95"/>
      <c r="H791" s="95"/>
      <c r="I791" s="95"/>
      <c r="J791" s="95"/>
      <c r="K791" s="95"/>
      <c r="L791" s="95"/>
      <c r="M791" s="96" t="s">
        <v>2120</v>
      </c>
      <c r="N791" s="97" t="n">
        <v>9</v>
      </c>
      <c r="O791" s="96" t="s">
        <v>2117</v>
      </c>
      <c r="P791" s="98"/>
      <c r="Q791" s="99" t="s">
        <v>1218</v>
      </c>
      <c r="R791" s="100" t="n">
        <v>0</v>
      </c>
      <c r="S791" s="101" t="n">
        <v>10234</v>
      </c>
    </row>
    <row r="792" customFormat="false" ht="15" hidden="false" customHeight="false" outlineLevel="0" collapsed="false">
      <c r="A792" s="90" t="s">
        <v>2345</v>
      </c>
      <c r="B792" s="102" t="s">
        <v>2346</v>
      </c>
      <c r="C792" s="92"/>
      <c r="D792" s="93"/>
      <c r="E792" s="107" t="s">
        <v>46</v>
      </c>
      <c r="F792" s="95"/>
      <c r="G792" s="95"/>
      <c r="H792" s="95"/>
      <c r="I792" s="95"/>
      <c r="J792" s="95"/>
      <c r="K792" s="95"/>
      <c r="L792" s="95"/>
      <c r="M792" s="96" t="s">
        <v>2120</v>
      </c>
      <c r="N792" s="97" t="n">
        <v>9</v>
      </c>
      <c r="O792" s="96" t="s">
        <v>2117</v>
      </c>
      <c r="P792" s="98"/>
      <c r="Q792" s="99" t="s">
        <v>1218</v>
      </c>
      <c r="R792" s="100" t="n">
        <v>0</v>
      </c>
      <c r="S792" s="101" t="n">
        <v>1575</v>
      </c>
    </row>
    <row r="793" customFormat="false" ht="15" hidden="false" customHeight="false" outlineLevel="0" collapsed="false">
      <c r="A793" s="90" t="s">
        <v>2347</v>
      </c>
      <c r="B793" s="102" t="s">
        <v>2348</v>
      </c>
      <c r="C793" s="92"/>
      <c r="D793" s="93"/>
      <c r="E793" s="107" t="s">
        <v>46</v>
      </c>
      <c r="F793" s="95"/>
      <c r="G793" s="95"/>
      <c r="H793" s="95"/>
      <c r="I793" s="95"/>
      <c r="J793" s="95"/>
      <c r="K793" s="95"/>
      <c r="L793" s="95"/>
      <c r="M793" s="96" t="s">
        <v>2120</v>
      </c>
      <c r="N793" s="97" t="n">
        <v>9</v>
      </c>
      <c r="O793" s="96" t="s">
        <v>2117</v>
      </c>
      <c r="P793" s="98"/>
      <c r="Q793" s="99" t="s">
        <v>1218</v>
      </c>
      <c r="R793" s="100" t="n">
        <v>0</v>
      </c>
      <c r="S793" s="101" t="n">
        <v>19905</v>
      </c>
    </row>
    <row r="794" customFormat="false" ht="15" hidden="false" customHeight="false" outlineLevel="0" collapsed="false">
      <c r="A794" s="90" t="s">
        <v>2349</v>
      </c>
      <c r="B794" s="102" t="s">
        <v>2350</v>
      </c>
      <c r="C794" s="92"/>
      <c r="D794" s="93"/>
      <c r="E794" s="107" t="s">
        <v>46</v>
      </c>
      <c r="F794" s="95"/>
      <c r="G794" s="95"/>
      <c r="H794" s="95"/>
      <c r="I794" s="95"/>
      <c r="J794" s="95"/>
      <c r="K794" s="95"/>
      <c r="L794" s="95"/>
      <c r="M794" s="96" t="s">
        <v>2120</v>
      </c>
      <c r="N794" s="97" t="n">
        <v>9</v>
      </c>
      <c r="O794" s="96" t="s">
        <v>2117</v>
      </c>
      <c r="P794" s="98"/>
      <c r="Q794" s="99" t="s">
        <v>1218</v>
      </c>
      <c r="R794" s="100" t="n">
        <v>0</v>
      </c>
      <c r="S794" s="101" t="n">
        <v>19906</v>
      </c>
    </row>
    <row r="795" customFormat="false" ht="15" hidden="false" customHeight="false" outlineLevel="0" collapsed="false">
      <c r="A795" s="90" t="s">
        <v>2351</v>
      </c>
      <c r="B795" s="102" t="s">
        <v>2352</v>
      </c>
      <c r="C795" s="92"/>
      <c r="D795" s="93"/>
      <c r="E795" s="107" t="s">
        <v>2353</v>
      </c>
      <c r="F795" s="95"/>
      <c r="G795" s="95"/>
      <c r="H795" s="95"/>
      <c r="I795" s="95"/>
      <c r="J795" s="95"/>
      <c r="K795" s="95"/>
      <c r="L795" s="95"/>
      <c r="M795" s="96" t="s">
        <v>2120</v>
      </c>
      <c r="N795" s="97" t="n">
        <v>9</v>
      </c>
      <c r="O795" s="96" t="s">
        <v>2117</v>
      </c>
      <c r="P795" s="98"/>
      <c r="Q795" s="99" t="s">
        <v>1215</v>
      </c>
      <c r="R795" s="100" t="n">
        <v>0</v>
      </c>
      <c r="S795" s="101" t="n">
        <v>1745</v>
      </c>
    </row>
    <row r="796" customFormat="false" ht="15" hidden="false" customHeight="false" outlineLevel="0" collapsed="false">
      <c r="A796" s="90" t="s">
        <v>2354</v>
      </c>
      <c r="B796" s="102" t="s">
        <v>2355</v>
      </c>
      <c r="C796" s="92"/>
      <c r="D796" s="93"/>
      <c r="E796" s="107" t="s">
        <v>2338</v>
      </c>
      <c r="F796" s="95"/>
      <c r="G796" s="95"/>
      <c r="H796" s="95"/>
      <c r="I796" s="95"/>
      <c r="J796" s="95"/>
      <c r="K796" s="95"/>
      <c r="L796" s="95"/>
      <c r="M796" s="96" t="s">
        <v>2120</v>
      </c>
      <c r="N796" s="97" t="n">
        <v>9</v>
      </c>
      <c r="O796" s="96" t="s">
        <v>2075</v>
      </c>
      <c r="P796" s="98"/>
      <c r="Q796" s="99" t="s">
        <v>1215</v>
      </c>
      <c r="R796" s="100" t="n">
        <v>0</v>
      </c>
      <c r="S796" s="101" t="n">
        <v>1994</v>
      </c>
    </row>
    <row r="797" customFormat="false" ht="15" hidden="false" customHeight="false" outlineLevel="0" collapsed="false">
      <c r="A797" s="90" t="s">
        <v>2356</v>
      </c>
      <c r="B797" s="102" t="s">
        <v>2357</v>
      </c>
      <c r="C797" s="92"/>
      <c r="D797" s="93"/>
      <c r="E797" s="107" t="s">
        <v>115</v>
      </c>
      <c r="F797" s="95"/>
      <c r="G797" s="95"/>
      <c r="H797" s="95"/>
      <c r="I797" s="95"/>
      <c r="J797" s="95"/>
      <c r="K797" s="95"/>
      <c r="L797" s="95"/>
      <c r="M797" s="96" t="s">
        <v>2120</v>
      </c>
      <c r="N797" s="97" t="n">
        <v>9</v>
      </c>
      <c r="O797" s="96" t="s">
        <v>2117</v>
      </c>
      <c r="P797" s="98"/>
      <c r="Q797" s="99" t="s">
        <v>1218</v>
      </c>
      <c r="R797" s="100" t="n">
        <v>0</v>
      </c>
      <c r="S797" s="101" t="n">
        <v>1581</v>
      </c>
    </row>
    <row r="798" customFormat="false" ht="15" hidden="false" customHeight="false" outlineLevel="0" collapsed="false">
      <c r="A798" s="90" t="s">
        <v>2358</v>
      </c>
      <c r="B798" s="102" t="s">
        <v>2359</v>
      </c>
      <c r="C798" s="92"/>
      <c r="D798" s="93"/>
      <c r="E798" s="107" t="s">
        <v>115</v>
      </c>
      <c r="F798" s="95"/>
      <c r="G798" s="95"/>
      <c r="H798" s="95"/>
      <c r="I798" s="95"/>
      <c r="J798" s="95"/>
      <c r="K798" s="95"/>
      <c r="L798" s="95"/>
      <c r="M798" s="96" t="s">
        <v>2120</v>
      </c>
      <c r="N798" s="97" t="n">
        <v>9</v>
      </c>
      <c r="O798" s="96" t="s">
        <v>2117</v>
      </c>
      <c r="P798" s="98"/>
      <c r="Q798" s="99" t="s">
        <v>1218</v>
      </c>
      <c r="R798" s="100" t="n">
        <v>0</v>
      </c>
      <c r="S798" s="101" t="n">
        <v>1582</v>
      </c>
    </row>
    <row r="799" customFormat="false" ht="15" hidden="false" customHeight="false" outlineLevel="0" collapsed="false">
      <c r="A799" s="90" t="s">
        <v>2360</v>
      </c>
      <c r="B799" s="102" t="s">
        <v>2361</v>
      </c>
      <c r="C799" s="92"/>
      <c r="D799" s="93"/>
      <c r="E799" s="107" t="s">
        <v>115</v>
      </c>
      <c r="F799" s="95"/>
      <c r="G799" s="95"/>
      <c r="H799" s="95"/>
      <c r="I799" s="95"/>
      <c r="J799" s="95"/>
      <c r="K799" s="95"/>
      <c r="L799" s="95"/>
      <c r="M799" s="96" t="s">
        <v>2120</v>
      </c>
      <c r="N799" s="97" t="n">
        <v>9</v>
      </c>
      <c r="O799" s="96" t="s">
        <v>2117</v>
      </c>
      <c r="P799" s="98"/>
      <c r="Q799" s="99" t="s">
        <v>1218</v>
      </c>
      <c r="R799" s="100" t="n">
        <v>0</v>
      </c>
      <c r="S799" s="101" t="n">
        <v>19928</v>
      </c>
    </row>
    <row r="800" customFormat="false" ht="15" hidden="false" customHeight="false" outlineLevel="0" collapsed="false">
      <c r="A800" s="90" t="s">
        <v>2362</v>
      </c>
      <c r="B800" s="102" t="s">
        <v>2363</v>
      </c>
      <c r="C800" s="92"/>
      <c r="D800" s="93"/>
      <c r="E800" s="107" t="s">
        <v>46</v>
      </c>
      <c r="F800" s="95"/>
      <c r="G800" s="95"/>
      <c r="H800" s="95"/>
      <c r="I800" s="95"/>
      <c r="J800" s="95"/>
      <c r="K800" s="95"/>
      <c r="L800" s="95"/>
      <c r="M800" s="96" t="s">
        <v>2120</v>
      </c>
      <c r="N800" s="97" t="n">
        <v>9</v>
      </c>
      <c r="O800" s="96" t="s">
        <v>2117</v>
      </c>
      <c r="P800" s="98"/>
      <c r="Q800" s="99" t="s">
        <v>1218</v>
      </c>
      <c r="R800" s="100" t="n">
        <v>0</v>
      </c>
      <c r="S800" s="101" t="n">
        <v>1580</v>
      </c>
    </row>
    <row r="801" customFormat="false" ht="15" hidden="false" customHeight="false" outlineLevel="0" collapsed="false">
      <c r="A801" s="90" t="s">
        <v>2364</v>
      </c>
      <c r="B801" s="102" t="s">
        <v>2365</v>
      </c>
      <c r="C801" s="92"/>
      <c r="D801" s="93"/>
      <c r="E801" s="107" t="s">
        <v>115</v>
      </c>
      <c r="F801" s="95"/>
      <c r="G801" s="95"/>
      <c r="H801" s="95"/>
      <c r="I801" s="95"/>
      <c r="J801" s="95"/>
      <c r="K801" s="95"/>
      <c r="L801" s="95"/>
      <c r="M801" s="96" t="s">
        <v>2120</v>
      </c>
      <c r="N801" s="97" t="n">
        <v>9</v>
      </c>
      <c r="O801" s="96" t="s">
        <v>2117</v>
      </c>
      <c r="P801" s="98"/>
      <c r="Q801" s="99" t="s">
        <v>1218</v>
      </c>
      <c r="R801" s="100" t="n">
        <v>0</v>
      </c>
      <c r="S801" s="101" t="n">
        <v>1583</v>
      </c>
    </row>
    <row r="802" customFormat="false" ht="15" hidden="false" customHeight="false" outlineLevel="0" collapsed="false">
      <c r="A802" s="90" t="s">
        <v>2366</v>
      </c>
      <c r="B802" s="102" t="s">
        <v>2367</v>
      </c>
      <c r="C802" s="92"/>
      <c r="D802" s="93"/>
      <c r="E802" s="107" t="s">
        <v>46</v>
      </c>
      <c r="F802" s="95" t="s">
        <v>2368</v>
      </c>
      <c r="G802" s="95"/>
      <c r="H802" s="95"/>
      <c r="I802" s="95"/>
      <c r="J802" s="95"/>
      <c r="K802" s="95"/>
      <c r="L802" s="95"/>
      <c r="M802" s="96" t="s">
        <v>2120</v>
      </c>
      <c r="N802" s="97" t="n">
        <v>9</v>
      </c>
      <c r="O802" s="96" t="s">
        <v>2117</v>
      </c>
      <c r="P802" s="98"/>
      <c r="Q802" s="99" t="s">
        <v>1215</v>
      </c>
      <c r="R802" s="100" t="n">
        <v>0</v>
      </c>
      <c r="S802" s="101" t="n">
        <v>19930</v>
      </c>
    </row>
    <row r="803" customFormat="false" ht="15" hidden="false" customHeight="false" outlineLevel="0" collapsed="false">
      <c r="A803" s="90" t="s">
        <v>2369</v>
      </c>
      <c r="B803" s="102" t="s">
        <v>2370</v>
      </c>
      <c r="C803" s="92"/>
      <c r="D803" s="93"/>
      <c r="E803" s="107" t="s">
        <v>46</v>
      </c>
      <c r="F803" s="95" t="s">
        <v>2371</v>
      </c>
      <c r="G803" s="95"/>
      <c r="H803" s="95"/>
      <c r="I803" s="95"/>
      <c r="J803" s="95"/>
      <c r="K803" s="95"/>
      <c r="L803" s="95"/>
      <c r="M803" s="96" t="s">
        <v>2120</v>
      </c>
      <c r="N803" s="97" t="n">
        <v>9</v>
      </c>
      <c r="O803" s="96" t="s">
        <v>2117</v>
      </c>
      <c r="P803" s="98"/>
      <c r="Q803" s="99" t="s">
        <v>1215</v>
      </c>
      <c r="R803" s="100" t="n">
        <v>0</v>
      </c>
      <c r="S803" s="101" t="n">
        <v>1866</v>
      </c>
    </row>
    <row r="804" customFormat="false" ht="15" hidden="false" customHeight="false" outlineLevel="0" collapsed="false">
      <c r="A804" s="90" t="s">
        <v>2372</v>
      </c>
      <c r="B804" s="102" t="s">
        <v>2373</v>
      </c>
      <c r="C804" s="92"/>
      <c r="D804" s="93"/>
      <c r="E804" s="107" t="s">
        <v>46</v>
      </c>
      <c r="F804" s="95" t="s">
        <v>2374</v>
      </c>
      <c r="G804" s="95"/>
      <c r="H804" s="95"/>
      <c r="I804" s="95"/>
      <c r="J804" s="95"/>
      <c r="K804" s="95"/>
      <c r="L804" s="95"/>
      <c r="M804" s="96" t="s">
        <v>2120</v>
      </c>
      <c r="N804" s="97" t="n">
        <v>9</v>
      </c>
      <c r="O804" s="96" t="s">
        <v>2117</v>
      </c>
      <c r="P804" s="98"/>
      <c r="Q804" s="99" t="s">
        <v>1215</v>
      </c>
      <c r="R804" s="100" t="n">
        <v>0</v>
      </c>
      <c r="S804" s="101" t="n">
        <v>30057</v>
      </c>
    </row>
    <row r="805" customFormat="false" ht="15" hidden="false" customHeight="false" outlineLevel="0" collapsed="false">
      <c r="A805" s="90" t="s">
        <v>2375</v>
      </c>
      <c r="B805" s="102" t="s">
        <v>2376</v>
      </c>
      <c r="C805" s="92"/>
      <c r="D805" s="93"/>
      <c r="E805" s="107" t="s">
        <v>79</v>
      </c>
      <c r="F805" s="95" t="s">
        <v>2377</v>
      </c>
      <c r="G805" s="95"/>
      <c r="H805" s="95"/>
      <c r="I805" s="95"/>
      <c r="J805" s="95"/>
      <c r="K805" s="95"/>
      <c r="L805" s="95"/>
      <c r="M805" s="96" t="s">
        <v>2120</v>
      </c>
      <c r="N805" s="97" t="n">
        <v>9</v>
      </c>
      <c r="O805" s="96" t="s">
        <v>2117</v>
      </c>
      <c r="P805" s="98"/>
      <c r="Q805" s="99" t="s">
        <v>1215</v>
      </c>
      <c r="R805" s="100" t="n">
        <v>0</v>
      </c>
      <c r="S805" s="101" t="n">
        <v>1868</v>
      </c>
    </row>
    <row r="806" customFormat="false" ht="15" hidden="false" customHeight="false" outlineLevel="0" collapsed="false">
      <c r="A806" s="90" t="s">
        <v>2378</v>
      </c>
      <c r="B806" s="102" t="s">
        <v>2379</v>
      </c>
      <c r="C806" s="92"/>
      <c r="D806" s="93"/>
      <c r="E806" s="107" t="s">
        <v>46</v>
      </c>
      <c r="F806" s="95" t="s">
        <v>2380</v>
      </c>
      <c r="G806" s="95"/>
      <c r="H806" s="95"/>
      <c r="I806" s="95"/>
      <c r="J806" s="95"/>
      <c r="K806" s="95"/>
      <c r="L806" s="95"/>
      <c r="M806" s="96" t="s">
        <v>2120</v>
      </c>
      <c r="N806" s="97" t="n">
        <v>9</v>
      </c>
      <c r="O806" s="96" t="s">
        <v>2117</v>
      </c>
      <c r="P806" s="98"/>
      <c r="Q806" s="99" t="s">
        <v>1215</v>
      </c>
      <c r="R806" s="100" t="n">
        <v>0</v>
      </c>
      <c r="S806" s="101" t="n">
        <v>1863</v>
      </c>
    </row>
    <row r="807" customFormat="false" ht="15" hidden="false" customHeight="false" outlineLevel="0" collapsed="false">
      <c r="A807" s="90" t="s">
        <v>2381</v>
      </c>
      <c r="B807" s="102" t="s">
        <v>2382</v>
      </c>
      <c r="C807" s="92"/>
      <c r="D807" s="93"/>
      <c r="E807" s="107" t="s">
        <v>2383</v>
      </c>
      <c r="F807" s="95"/>
      <c r="G807" s="95"/>
      <c r="H807" s="95"/>
      <c r="I807" s="95"/>
      <c r="J807" s="95"/>
      <c r="K807" s="95"/>
      <c r="L807" s="95"/>
      <c r="M807" s="96" t="s">
        <v>2120</v>
      </c>
      <c r="N807" s="97" t="n">
        <v>9</v>
      </c>
      <c r="O807" s="96" t="s">
        <v>2117</v>
      </c>
      <c r="P807" s="98"/>
      <c r="Q807" s="99" t="s">
        <v>1215</v>
      </c>
      <c r="R807" s="100" t="n">
        <v>0</v>
      </c>
      <c r="S807" s="101" t="n">
        <v>1921</v>
      </c>
    </row>
    <row r="808" customFormat="false" ht="15" hidden="false" customHeight="false" outlineLevel="0" collapsed="false">
      <c r="A808" s="90" t="s">
        <v>2384</v>
      </c>
      <c r="B808" s="102" t="s">
        <v>2385</v>
      </c>
      <c r="C808" s="92"/>
      <c r="D808" s="93"/>
      <c r="E808" s="107" t="s">
        <v>2386</v>
      </c>
      <c r="F808" s="95"/>
      <c r="G808" s="95"/>
      <c r="H808" s="95"/>
      <c r="I808" s="95"/>
      <c r="J808" s="95"/>
      <c r="K808" s="95"/>
      <c r="L808" s="95"/>
      <c r="M808" s="96" t="s">
        <v>2120</v>
      </c>
      <c r="N808" s="97" t="n">
        <v>9</v>
      </c>
      <c r="O808" s="96" t="s">
        <v>2117</v>
      </c>
      <c r="P808" s="98"/>
      <c r="Q808" s="99" t="s">
        <v>1215</v>
      </c>
      <c r="R808" s="100" t="n">
        <v>0</v>
      </c>
      <c r="S808" s="101" t="n">
        <v>1922</v>
      </c>
    </row>
    <row r="809" customFormat="false" ht="15" hidden="false" customHeight="false" outlineLevel="0" collapsed="false">
      <c r="A809" s="90" t="s">
        <v>2387</v>
      </c>
      <c r="B809" s="102" t="s">
        <v>2388</v>
      </c>
      <c r="C809" s="92"/>
      <c r="D809" s="93"/>
      <c r="E809" s="107" t="s">
        <v>2389</v>
      </c>
      <c r="F809" s="95"/>
      <c r="G809" s="95"/>
      <c r="H809" s="95"/>
      <c r="I809" s="95"/>
      <c r="J809" s="95"/>
      <c r="K809" s="95"/>
      <c r="L809" s="95"/>
      <c r="M809" s="96" t="s">
        <v>2120</v>
      </c>
      <c r="N809" s="97" t="n">
        <v>9</v>
      </c>
      <c r="O809" s="96" t="s">
        <v>2117</v>
      </c>
      <c r="P809" s="98"/>
      <c r="Q809" s="99" t="s">
        <v>1215</v>
      </c>
      <c r="R809" s="100" t="n">
        <v>0</v>
      </c>
      <c r="S809" s="101" t="n">
        <v>1748</v>
      </c>
    </row>
    <row r="810" customFormat="false" ht="15" hidden="false" customHeight="false" outlineLevel="0" collapsed="false">
      <c r="A810" s="90" t="s">
        <v>2390</v>
      </c>
      <c r="B810" s="102" t="s">
        <v>2391</v>
      </c>
      <c r="C810" s="92"/>
      <c r="D810" s="93"/>
      <c r="E810" s="107" t="s">
        <v>115</v>
      </c>
      <c r="F810" s="95"/>
      <c r="G810" s="95"/>
      <c r="H810" s="95"/>
      <c r="I810" s="95"/>
      <c r="J810" s="95"/>
      <c r="K810" s="95"/>
      <c r="L810" s="95"/>
      <c r="M810" s="96" t="s">
        <v>2120</v>
      </c>
      <c r="N810" s="97" t="n">
        <v>9</v>
      </c>
      <c r="O810" s="96" t="s">
        <v>2117</v>
      </c>
      <c r="P810" s="98"/>
      <c r="Q810" s="99" t="s">
        <v>1215</v>
      </c>
      <c r="R810" s="100" t="n">
        <v>0</v>
      </c>
      <c r="S810" s="101" t="n">
        <v>1910</v>
      </c>
    </row>
    <row r="811" customFormat="false" ht="15" hidden="false" customHeight="false" outlineLevel="0" collapsed="false">
      <c r="A811" s="90" t="s">
        <v>2392</v>
      </c>
      <c r="B811" s="102" t="s">
        <v>2393</v>
      </c>
      <c r="C811" s="92"/>
      <c r="D811" s="93"/>
      <c r="E811" s="107" t="s">
        <v>46</v>
      </c>
      <c r="F811" s="95"/>
      <c r="G811" s="95"/>
      <c r="H811" s="95"/>
      <c r="I811" s="95"/>
      <c r="J811" s="95"/>
      <c r="K811" s="95"/>
      <c r="L811" s="95"/>
      <c r="M811" s="96" t="s">
        <v>2120</v>
      </c>
      <c r="N811" s="97" t="n">
        <v>9</v>
      </c>
      <c r="O811" s="96" t="s">
        <v>2117</v>
      </c>
      <c r="P811" s="98"/>
      <c r="Q811" s="99" t="s">
        <v>1215</v>
      </c>
      <c r="R811" s="100" t="n">
        <v>0</v>
      </c>
      <c r="S811" s="101" t="n">
        <v>19978</v>
      </c>
    </row>
    <row r="812" customFormat="false" ht="15" hidden="false" customHeight="false" outlineLevel="0" collapsed="false">
      <c r="A812" s="90" t="s">
        <v>2394</v>
      </c>
      <c r="B812" s="102" t="s">
        <v>2395</v>
      </c>
      <c r="C812" s="92"/>
      <c r="D812" s="93"/>
      <c r="E812" s="107" t="s">
        <v>2396</v>
      </c>
      <c r="F812" s="95"/>
      <c r="G812" s="95"/>
      <c r="H812" s="95"/>
      <c r="I812" s="95"/>
      <c r="J812" s="95"/>
      <c r="K812" s="95"/>
      <c r="L812" s="95"/>
      <c r="M812" s="96" t="s">
        <v>2120</v>
      </c>
      <c r="N812" s="97" t="n">
        <v>9</v>
      </c>
      <c r="O812" s="96" t="s">
        <v>2117</v>
      </c>
      <c r="P812" s="98"/>
      <c r="Q812" s="99" t="s">
        <v>1215</v>
      </c>
      <c r="R812" s="100" t="n">
        <v>0</v>
      </c>
      <c r="S812" s="101" t="n">
        <v>1912</v>
      </c>
    </row>
    <row r="813" customFormat="false" ht="15" hidden="false" customHeight="false" outlineLevel="0" collapsed="false">
      <c r="A813" s="90" t="s">
        <v>2397</v>
      </c>
      <c r="B813" s="102" t="s">
        <v>2398</v>
      </c>
      <c r="C813" s="92"/>
      <c r="D813" s="93"/>
      <c r="E813" s="107" t="s">
        <v>115</v>
      </c>
      <c r="F813" s="95"/>
      <c r="G813" s="95"/>
      <c r="H813" s="95"/>
      <c r="I813" s="95"/>
      <c r="J813" s="95"/>
      <c r="K813" s="95"/>
      <c r="L813" s="95"/>
      <c r="M813" s="96" t="s">
        <v>2120</v>
      </c>
      <c r="N813" s="97" t="n">
        <v>9</v>
      </c>
      <c r="O813" s="96" t="s">
        <v>2117</v>
      </c>
      <c r="P813" s="98"/>
      <c r="Q813" s="99" t="s">
        <v>1215</v>
      </c>
      <c r="R813" s="100" t="n">
        <v>0</v>
      </c>
      <c r="S813" s="101" t="n">
        <v>1913</v>
      </c>
    </row>
    <row r="814" customFormat="false" ht="15" hidden="false" customHeight="false" outlineLevel="0" collapsed="false">
      <c r="A814" s="90" t="s">
        <v>2399</v>
      </c>
      <c r="B814" s="102" t="s">
        <v>2400</v>
      </c>
      <c r="C814" s="92"/>
      <c r="D814" s="93"/>
      <c r="E814" s="107" t="s">
        <v>46</v>
      </c>
      <c r="F814" s="95"/>
      <c r="G814" s="95"/>
      <c r="H814" s="95"/>
      <c r="I814" s="95"/>
      <c r="J814" s="95"/>
      <c r="K814" s="95"/>
      <c r="L814" s="95"/>
      <c r="M814" s="96" t="s">
        <v>2120</v>
      </c>
      <c r="N814" s="97" t="n">
        <v>9</v>
      </c>
      <c r="O814" s="96" t="s">
        <v>2117</v>
      </c>
      <c r="P814" s="98"/>
      <c r="Q814" s="99" t="s">
        <v>1218</v>
      </c>
      <c r="R814" s="100" t="n">
        <v>0</v>
      </c>
      <c r="S814" s="101" t="n">
        <v>19995</v>
      </c>
    </row>
    <row r="815" customFormat="false" ht="15" hidden="false" customHeight="false" outlineLevel="0" collapsed="false">
      <c r="A815" s="90" t="s">
        <v>2401</v>
      </c>
      <c r="B815" s="102" t="s">
        <v>2402</v>
      </c>
      <c r="C815" s="92"/>
      <c r="D815" s="93"/>
      <c r="E815" s="107" t="s">
        <v>2403</v>
      </c>
      <c r="F815" s="95"/>
      <c r="G815" s="95"/>
      <c r="H815" s="95"/>
      <c r="I815" s="95"/>
      <c r="J815" s="95"/>
      <c r="K815" s="95"/>
      <c r="L815" s="95"/>
      <c r="M815" s="96" t="s">
        <v>2120</v>
      </c>
      <c r="N815" s="97" t="n">
        <v>9</v>
      </c>
      <c r="O815" s="96" t="s">
        <v>2117</v>
      </c>
      <c r="P815" s="98"/>
      <c r="Q815" s="99" t="s">
        <v>1215</v>
      </c>
      <c r="R815" s="100" t="n">
        <v>0</v>
      </c>
      <c r="S815" s="101" t="n">
        <v>1766</v>
      </c>
    </row>
    <row r="816" customFormat="false" ht="15" hidden="false" customHeight="false" outlineLevel="0" collapsed="false">
      <c r="A816" s="90" t="s">
        <v>2404</v>
      </c>
      <c r="B816" s="102" t="s">
        <v>2405</v>
      </c>
      <c r="C816" s="92"/>
      <c r="D816" s="93"/>
      <c r="E816" s="107" t="s">
        <v>115</v>
      </c>
      <c r="F816" s="95"/>
      <c r="G816" s="95"/>
      <c r="H816" s="95"/>
      <c r="I816" s="95"/>
      <c r="J816" s="95"/>
      <c r="K816" s="95"/>
      <c r="L816" s="95"/>
      <c r="M816" s="96" t="s">
        <v>2120</v>
      </c>
      <c r="N816" s="97" t="n">
        <v>9</v>
      </c>
      <c r="O816" s="96" t="s">
        <v>2117</v>
      </c>
      <c r="P816" s="98"/>
      <c r="Q816" s="99" t="s">
        <v>1215</v>
      </c>
      <c r="R816" s="100" t="n">
        <v>0</v>
      </c>
      <c r="S816" s="101" t="n">
        <v>20009</v>
      </c>
    </row>
    <row r="817" customFormat="false" ht="15" hidden="false" customHeight="false" outlineLevel="0" collapsed="false">
      <c r="A817" s="90" t="s">
        <v>2406</v>
      </c>
      <c r="B817" s="102" t="s">
        <v>2407</v>
      </c>
      <c r="C817" s="92"/>
      <c r="D817" s="93"/>
      <c r="E817" s="107" t="s">
        <v>1977</v>
      </c>
      <c r="F817" s="95"/>
      <c r="G817" s="95"/>
      <c r="H817" s="95"/>
      <c r="I817" s="95"/>
      <c r="J817" s="95"/>
      <c r="K817" s="95"/>
      <c r="L817" s="95"/>
      <c r="M817" s="96" t="s">
        <v>2120</v>
      </c>
      <c r="N817" s="97" t="n">
        <v>9</v>
      </c>
      <c r="O817" s="96" t="s">
        <v>2117</v>
      </c>
      <c r="P817" s="98"/>
      <c r="Q817" s="99" t="s">
        <v>1215</v>
      </c>
      <c r="R817" s="100" t="n">
        <v>0</v>
      </c>
      <c r="S817" s="101" t="n">
        <v>1871</v>
      </c>
    </row>
    <row r="818" customFormat="false" ht="15" hidden="false" customHeight="false" outlineLevel="0" collapsed="false">
      <c r="A818" s="90" t="s">
        <v>2408</v>
      </c>
      <c r="B818" s="102" t="s">
        <v>2409</v>
      </c>
      <c r="C818" s="92"/>
      <c r="D818" s="93"/>
      <c r="E818" s="107" t="s">
        <v>115</v>
      </c>
      <c r="F818" s="95"/>
      <c r="G818" s="95"/>
      <c r="H818" s="95"/>
      <c r="I818" s="95"/>
      <c r="J818" s="95"/>
      <c r="K818" s="95"/>
      <c r="L818" s="95"/>
      <c r="M818" s="96" t="s">
        <v>2120</v>
      </c>
      <c r="N818" s="97" t="n">
        <v>9</v>
      </c>
      <c r="O818" s="96" t="s">
        <v>2117</v>
      </c>
      <c r="P818" s="98"/>
      <c r="Q818" s="99" t="s">
        <v>1215</v>
      </c>
      <c r="R818" s="100" t="n">
        <v>0</v>
      </c>
      <c r="S818" s="101" t="n">
        <v>1872</v>
      </c>
    </row>
    <row r="819" customFormat="false" ht="15" hidden="false" customHeight="false" outlineLevel="0" collapsed="false">
      <c r="A819" s="90" t="s">
        <v>2410</v>
      </c>
      <c r="B819" s="102" t="s">
        <v>2411</v>
      </c>
      <c r="C819" s="92"/>
      <c r="D819" s="93"/>
      <c r="E819" s="107" t="s">
        <v>115</v>
      </c>
      <c r="F819" s="95"/>
      <c r="G819" s="95"/>
      <c r="H819" s="95"/>
      <c r="I819" s="95"/>
      <c r="J819" s="95"/>
      <c r="K819" s="95"/>
      <c r="L819" s="95"/>
      <c r="M819" s="96" t="s">
        <v>2120</v>
      </c>
      <c r="N819" s="97" t="n">
        <v>9</v>
      </c>
      <c r="O819" s="96" t="s">
        <v>2117</v>
      </c>
      <c r="P819" s="98"/>
      <c r="Q819" s="99" t="s">
        <v>1215</v>
      </c>
      <c r="R819" s="100" t="n">
        <v>0</v>
      </c>
      <c r="S819" s="101" t="n">
        <v>1875</v>
      </c>
    </row>
    <row r="820" customFormat="false" ht="15" hidden="false" customHeight="false" outlineLevel="0" collapsed="false">
      <c r="A820" s="90" t="s">
        <v>2412</v>
      </c>
      <c r="B820" s="102" t="s">
        <v>2413</v>
      </c>
      <c r="C820" s="92"/>
      <c r="D820" s="93"/>
      <c r="E820" s="107" t="s">
        <v>46</v>
      </c>
      <c r="F820" s="95"/>
      <c r="G820" s="95"/>
      <c r="H820" s="95"/>
      <c r="I820" s="95"/>
      <c r="J820" s="95"/>
      <c r="K820" s="95"/>
      <c r="L820" s="95"/>
      <c r="M820" s="96" t="s">
        <v>2120</v>
      </c>
      <c r="N820" s="97" t="n">
        <v>9</v>
      </c>
      <c r="O820" s="96" t="s">
        <v>2117</v>
      </c>
      <c r="P820" s="98"/>
      <c r="Q820" s="99" t="s">
        <v>1215</v>
      </c>
      <c r="R820" s="100" t="n">
        <v>0</v>
      </c>
      <c r="S820" s="101" t="n">
        <v>1870</v>
      </c>
    </row>
    <row r="821" customFormat="false" ht="15" hidden="false" customHeight="false" outlineLevel="0" collapsed="false">
      <c r="A821" s="90" t="s">
        <v>2414</v>
      </c>
      <c r="B821" s="102" t="s">
        <v>2415</v>
      </c>
      <c r="C821" s="92"/>
      <c r="D821" s="93"/>
      <c r="E821" s="107" t="s">
        <v>46</v>
      </c>
      <c r="F821" s="95"/>
      <c r="G821" s="95"/>
      <c r="H821" s="95"/>
      <c r="I821" s="95"/>
      <c r="J821" s="95"/>
      <c r="K821" s="95"/>
      <c r="L821" s="95"/>
      <c r="M821" s="96" t="s">
        <v>2120</v>
      </c>
      <c r="N821" s="97" t="n">
        <v>9</v>
      </c>
      <c r="O821" s="96" t="s">
        <v>2117</v>
      </c>
      <c r="P821" s="98"/>
      <c r="Q821" s="99" t="s">
        <v>1218</v>
      </c>
      <c r="R821" s="100" t="n">
        <v>0</v>
      </c>
      <c r="S821" s="101" t="n">
        <v>19677</v>
      </c>
    </row>
    <row r="822" customFormat="false" ht="15" hidden="false" customHeight="false" outlineLevel="0" collapsed="false">
      <c r="A822" s="90" t="s">
        <v>2416</v>
      </c>
      <c r="B822" s="102" t="s">
        <v>2417</v>
      </c>
      <c r="C822" s="92"/>
      <c r="D822" s="93"/>
      <c r="E822" s="107" t="s">
        <v>115</v>
      </c>
      <c r="F822" s="95"/>
      <c r="G822" s="95"/>
      <c r="H822" s="95"/>
      <c r="I822" s="95"/>
      <c r="J822" s="95"/>
      <c r="K822" s="95"/>
      <c r="L822" s="95"/>
      <c r="M822" s="96" t="s">
        <v>2120</v>
      </c>
      <c r="N822" s="97" t="n">
        <v>9</v>
      </c>
      <c r="O822" s="96" t="s">
        <v>2075</v>
      </c>
      <c r="P822" s="98"/>
      <c r="Q822" s="99" t="s">
        <v>1215</v>
      </c>
      <c r="R822" s="100" t="n">
        <v>0</v>
      </c>
      <c r="S822" s="101" t="n">
        <v>1950</v>
      </c>
    </row>
    <row r="823" customFormat="false" ht="15" hidden="false" customHeight="false" outlineLevel="0" collapsed="false">
      <c r="A823" s="90" t="s">
        <v>2418</v>
      </c>
      <c r="B823" s="102" t="s">
        <v>2419</v>
      </c>
      <c r="C823" s="92"/>
      <c r="D823" s="93"/>
      <c r="E823" s="107" t="s">
        <v>115</v>
      </c>
      <c r="F823" s="95"/>
      <c r="G823" s="95"/>
      <c r="H823" s="95"/>
      <c r="I823" s="95"/>
      <c r="J823" s="95"/>
      <c r="K823" s="95"/>
      <c r="L823" s="95"/>
      <c r="M823" s="96" t="s">
        <v>2120</v>
      </c>
      <c r="N823" s="97" t="n">
        <v>9</v>
      </c>
      <c r="O823" s="96" t="s">
        <v>2075</v>
      </c>
      <c r="P823" s="98"/>
      <c r="Q823" s="99" t="s">
        <v>1215</v>
      </c>
      <c r="R823" s="100" t="n">
        <v>0</v>
      </c>
      <c r="S823" s="101" t="n">
        <v>1952</v>
      </c>
    </row>
    <row r="824" customFormat="false" ht="15" hidden="false" customHeight="false" outlineLevel="0" collapsed="false">
      <c r="A824" s="90" t="s">
        <v>2420</v>
      </c>
      <c r="B824" s="102" t="s">
        <v>2421</v>
      </c>
      <c r="C824" s="92"/>
      <c r="D824" s="93"/>
      <c r="E824" s="107" t="s">
        <v>46</v>
      </c>
      <c r="F824" s="95"/>
      <c r="G824" s="95"/>
      <c r="H824" s="95"/>
      <c r="I824" s="95"/>
      <c r="J824" s="95"/>
      <c r="K824" s="95"/>
      <c r="L824" s="95"/>
      <c r="M824" s="96" t="s">
        <v>2120</v>
      </c>
      <c r="N824" s="97" t="n">
        <v>9</v>
      </c>
      <c r="O824" s="96" t="s">
        <v>2075</v>
      </c>
      <c r="P824" s="98"/>
      <c r="Q824" s="99" t="s">
        <v>1215</v>
      </c>
      <c r="R824" s="100" t="n">
        <v>0</v>
      </c>
      <c r="S824" s="101" t="n">
        <v>1949</v>
      </c>
    </row>
    <row r="825" customFormat="false" ht="15" hidden="false" customHeight="false" outlineLevel="0" collapsed="false">
      <c r="A825" s="90" t="s">
        <v>2422</v>
      </c>
      <c r="B825" s="102" t="s">
        <v>2423</v>
      </c>
      <c r="C825" s="92"/>
      <c r="D825" s="93"/>
      <c r="E825" s="107" t="s">
        <v>2424</v>
      </c>
      <c r="F825" s="95"/>
      <c r="G825" s="95"/>
      <c r="H825" s="95"/>
      <c r="I825" s="95"/>
      <c r="J825" s="95"/>
      <c r="K825" s="95"/>
      <c r="L825" s="95"/>
      <c r="M825" s="96" t="s">
        <v>2120</v>
      </c>
      <c r="N825" s="97" t="n">
        <v>9</v>
      </c>
      <c r="O825" s="96" t="s">
        <v>2075</v>
      </c>
      <c r="P825" s="98"/>
      <c r="Q825" s="99" t="s">
        <v>1215</v>
      </c>
      <c r="R825" s="100" t="n">
        <v>0</v>
      </c>
      <c r="S825" s="101" t="n">
        <v>1953</v>
      </c>
    </row>
    <row r="826" customFormat="false" ht="15" hidden="false" customHeight="false" outlineLevel="0" collapsed="false">
      <c r="A826" s="90" t="s">
        <v>2425</v>
      </c>
      <c r="B826" s="102" t="s">
        <v>2426</v>
      </c>
      <c r="C826" s="92"/>
      <c r="D826" s="93"/>
      <c r="E826" s="107" t="s">
        <v>115</v>
      </c>
      <c r="F826" s="95"/>
      <c r="G826" s="95"/>
      <c r="H826" s="95"/>
      <c r="I826" s="95"/>
      <c r="J826" s="95"/>
      <c r="K826" s="95"/>
      <c r="L826" s="95"/>
      <c r="M826" s="96" t="s">
        <v>2120</v>
      </c>
      <c r="N826" s="97" t="n">
        <v>9</v>
      </c>
      <c r="O826" s="96" t="s">
        <v>2075</v>
      </c>
      <c r="P826" s="98"/>
      <c r="Q826" s="99" t="s">
        <v>1215</v>
      </c>
      <c r="R826" s="100" t="n">
        <v>0</v>
      </c>
      <c r="S826" s="101" t="n">
        <v>1796</v>
      </c>
    </row>
    <row r="827" customFormat="false" ht="15" hidden="false" customHeight="false" outlineLevel="0" collapsed="false">
      <c r="A827" s="90" t="s">
        <v>2427</v>
      </c>
      <c r="B827" s="102" t="s">
        <v>2428</v>
      </c>
      <c r="C827" s="92"/>
      <c r="D827" s="93"/>
      <c r="E827" s="107" t="s">
        <v>2429</v>
      </c>
      <c r="F827" s="95"/>
      <c r="G827" s="95"/>
      <c r="H827" s="95"/>
      <c r="I827" s="95"/>
      <c r="J827" s="95"/>
      <c r="K827" s="95"/>
      <c r="L827" s="95"/>
      <c r="M827" s="96" t="s">
        <v>2120</v>
      </c>
      <c r="N827" s="97" t="n">
        <v>9</v>
      </c>
      <c r="O827" s="96" t="s">
        <v>2075</v>
      </c>
      <c r="P827" s="98"/>
      <c r="Q827" s="99" t="s">
        <v>1215</v>
      </c>
      <c r="R827" s="100" t="n">
        <v>0</v>
      </c>
      <c r="S827" s="101" t="n">
        <v>1750</v>
      </c>
    </row>
    <row r="828" customFormat="false" ht="15" hidden="false" customHeight="false" outlineLevel="0" collapsed="false">
      <c r="A828" s="90" t="s">
        <v>2430</v>
      </c>
      <c r="B828" s="102" t="s">
        <v>2431</v>
      </c>
      <c r="C828" s="92"/>
      <c r="D828" s="93"/>
      <c r="E828" s="107" t="s">
        <v>46</v>
      </c>
      <c r="F828" s="95"/>
      <c r="G828" s="95"/>
      <c r="H828" s="95"/>
      <c r="I828" s="95"/>
      <c r="J828" s="95"/>
      <c r="K828" s="95"/>
      <c r="L828" s="95"/>
      <c r="M828" s="96" t="s">
        <v>2120</v>
      </c>
      <c r="N828" s="97" t="n">
        <v>9</v>
      </c>
      <c r="O828" s="96" t="s">
        <v>2075</v>
      </c>
      <c r="P828" s="98"/>
      <c r="Q828" s="99" t="s">
        <v>1215</v>
      </c>
      <c r="R828" s="100" t="n">
        <v>0</v>
      </c>
      <c r="S828" s="101" t="n">
        <v>1749</v>
      </c>
    </row>
    <row r="829" customFormat="false" ht="15" hidden="false" customHeight="false" outlineLevel="0" collapsed="false">
      <c r="A829" s="90" t="s">
        <v>2432</v>
      </c>
      <c r="B829" s="102" t="s">
        <v>2433</v>
      </c>
      <c r="C829" s="92"/>
      <c r="D829" s="93"/>
      <c r="E829" s="107" t="s">
        <v>115</v>
      </c>
      <c r="F829" s="95"/>
      <c r="G829" s="95"/>
      <c r="H829" s="95"/>
      <c r="I829" s="95"/>
      <c r="J829" s="95"/>
      <c r="K829" s="95"/>
      <c r="L829" s="95"/>
      <c r="M829" s="96" t="s">
        <v>2120</v>
      </c>
      <c r="N829" s="97" t="n">
        <v>9</v>
      </c>
      <c r="O829" s="96" t="s">
        <v>2075</v>
      </c>
      <c r="P829" s="98"/>
      <c r="Q829" s="99" t="s">
        <v>1215</v>
      </c>
      <c r="R829" s="100" t="n">
        <v>0</v>
      </c>
      <c r="S829" s="101" t="n">
        <v>1997</v>
      </c>
    </row>
    <row r="830" customFormat="false" ht="15" hidden="false" customHeight="false" outlineLevel="0" collapsed="false">
      <c r="A830" s="90" t="s">
        <v>2434</v>
      </c>
      <c r="B830" s="102" t="s">
        <v>2435</v>
      </c>
      <c r="C830" s="92"/>
      <c r="D830" s="93"/>
      <c r="E830" s="107" t="s">
        <v>46</v>
      </c>
      <c r="F830" s="95"/>
      <c r="G830" s="95"/>
      <c r="H830" s="95"/>
      <c r="I830" s="95"/>
      <c r="J830" s="95"/>
      <c r="K830" s="95"/>
      <c r="L830" s="95"/>
      <c r="M830" s="96" t="s">
        <v>2120</v>
      </c>
      <c r="N830" s="97" t="n">
        <v>9</v>
      </c>
      <c r="O830" s="96" t="s">
        <v>2075</v>
      </c>
      <c r="P830" s="98"/>
      <c r="Q830" s="99" t="s">
        <v>1215</v>
      </c>
      <c r="R830" s="100" t="n">
        <v>0</v>
      </c>
      <c r="S830" s="101" t="n">
        <v>1995</v>
      </c>
    </row>
    <row r="831" customFormat="false" ht="15" hidden="false" customHeight="false" outlineLevel="0" collapsed="false">
      <c r="A831" s="90" t="s">
        <v>2436</v>
      </c>
      <c r="B831" s="102" t="s">
        <v>2437</v>
      </c>
      <c r="C831" s="92"/>
      <c r="D831" s="93"/>
      <c r="E831" s="107" t="s">
        <v>115</v>
      </c>
      <c r="F831" s="95"/>
      <c r="G831" s="95"/>
      <c r="H831" s="95"/>
      <c r="I831" s="95"/>
      <c r="J831" s="95"/>
      <c r="K831" s="95"/>
      <c r="L831" s="95"/>
      <c r="M831" s="96" t="s">
        <v>2120</v>
      </c>
      <c r="N831" s="97" t="n">
        <v>9</v>
      </c>
      <c r="O831" s="96" t="s">
        <v>2075</v>
      </c>
      <c r="P831" s="98"/>
      <c r="Q831" s="99" t="s">
        <v>1215</v>
      </c>
      <c r="R831" s="100" t="n">
        <v>0</v>
      </c>
      <c r="S831" s="101" t="n">
        <v>1964</v>
      </c>
    </row>
    <row r="832" customFormat="false" ht="15" hidden="false" customHeight="false" outlineLevel="0" collapsed="false">
      <c r="A832" s="90" t="s">
        <v>2438</v>
      </c>
      <c r="B832" s="102" t="s">
        <v>2439</v>
      </c>
      <c r="C832" s="92"/>
      <c r="D832" s="93"/>
      <c r="E832" s="107" t="s">
        <v>115</v>
      </c>
      <c r="F832" s="95"/>
      <c r="G832" s="95"/>
      <c r="H832" s="95"/>
      <c r="I832" s="95"/>
      <c r="J832" s="95"/>
      <c r="K832" s="95"/>
      <c r="L832" s="95"/>
      <c r="M832" s="96" t="s">
        <v>2120</v>
      </c>
      <c r="N832" s="97" t="n">
        <v>9</v>
      </c>
      <c r="O832" s="96" t="s">
        <v>2117</v>
      </c>
      <c r="P832" s="98"/>
      <c r="Q832" s="99" t="s">
        <v>1215</v>
      </c>
      <c r="R832" s="100" t="n">
        <v>0</v>
      </c>
      <c r="S832" s="101" t="n">
        <v>19712</v>
      </c>
    </row>
    <row r="833" customFormat="false" ht="15" hidden="false" customHeight="false" outlineLevel="0" collapsed="false">
      <c r="A833" s="90" t="s">
        <v>2440</v>
      </c>
      <c r="B833" s="102" t="s">
        <v>2441</v>
      </c>
      <c r="C833" s="92"/>
      <c r="D833" s="93"/>
      <c r="E833" s="107" t="s">
        <v>46</v>
      </c>
      <c r="F833" s="95"/>
      <c r="G833" s="95"/>
      <c r="H833" s="95"/>
      <c r="I833" s="95"/>
      <c r="J833" s="95"/>
      <c r="K833" s="95"/>
      <c r="L833" s="95"/>
      <c r="M833" s="96" t="s">
        <v>2120</v>
      </c>
      <c r="N833" s="97" t="n">
        <v>9</v>
      </c>
      <c r="O833" s="96" t="s">
        <v>2075</v>
      </c>
      <c r="P833" s="98"/>
      <c r="Q833" s="99" t="s">
        <v>1215</v>
      </c>
      <c r="R833" s="100" t="n">
        <v>0</v>
      </c>
      <c r="S833" s="101" t="n">
        <v>29927</v>
      </c>
    </row>
    <row r="834" customFormat="false" ht="15" hidden="false" customHeight="false" outlineLevel="0" collapsed="false">
      <c r="A834" s="90" t="s">
        <v>2442</v>
      </c>
      <c r="B834" s="102" t="s">
        <v>2443</v>
      </c>
      <c r="C834" s="92"/>
      <c r="D834" s="93"/>
      <c r="E834" s="107" t="s">
        <v>115</v>
      </c>
      <c r="F834" s="95"/>
      <c r="G834" s="95"/>
      <c r="H834" s="95"/>
      <c r="I834" s="95"/>
      <c r="J834" s="95"/>
      <c r="K834" s="95"/>
      <c r="L834" s="95"/>
      <c r="M834" s="96" t="s">
        <v>2120</v>
      </c>
      <c r="N834" s="97" t="n">
        <v>9</v>
      </c>
      <c r="O834" s="96" t="s">
        <v>2117</v>
      </c>
      <c r="P834" s="98"/>
      <c r="Q834" s="99" t="s">
        <v>1215</v>
      </c>
      <c r="R834" s="100" t="n">
        <v>0</v>
      </c>
      <c r="S834" s="101" t="n">
        <v>1694</v>
      </c>
    </row>
    <row r="835" customFormat="false" ht="15" hidden="false" customHeight="false" outlineLevel="0" collapsed="false">
      <c r="A835" s="90" t="s">
        <v>2444</v>
      </c>
      <c r="B835" s="102" t="s">
        <v>2445</v>
      </c>
      <c r="C835" s="92"/>
      <c r="D835" s="93"/>
      <c r="E835" s="107" t="s">
        <v>115</v>
      </c>
      <c r="F835" s="95"/>
      <c r="G835" s="95"/>
      <c r="H835" s="95"/>
      <c r="I835" s="95"/>
      <c r="J835" s="95"/>
      <c r="K835" s="95"/>
      <c r="L835" s="95"/>
      <c r="M835" s="96" t="s">
        <v>2120</v>
      </c>
      <c r="N835" s="97" t="n">
        <v>9</v>
      </c>
      <c r="O835" s="96" t="s">
        <v>2117</v>
      </c>
      <c r="P835" s="98"/>
      <c r="Q835" s="99" t="s">
        <v>1215</v>
      </c>
      <c r="R835" s="100" t="n">
        <v>0</v>
      </c>
      <c r="S835" s="101" t="n">
        <v>1801</v>
      </c>
    </row>
    <row r="836" customFormat="false" ht="15" hidden="false" customHeight="false" outlineLevel="0" collapsed="false">
      <c r="A836" s="90" t="s">
        <v>2446</v>
      </c>
      <c r="B836" s="102" t="s">
        <v>2447</v>
      </c>
      <c r="C836" s="92"/>
      <c r="D836" s="93"/>
      <c r="E836" s="107" t="s">
        <v>115</v>
      </c>
      <c r="F836" s="95"/>
      <c r="G836" s="95"/>
      <c r="H836" s="95"/>
      <c r="I836" s="95"/>
      <c r="J836" s="95"/>
      <c r="K836" s="95"/>
      <c r="L836" s="95"/>
      <c r="M836" s="96" t="s">
        <v>2120</v>
      </c>
      <c r="N836" s="97" t="n">
        <v>9</v>
      </c>
      <c r="O836" s="96" t="s">
        <v>2117</v>
      </c>
      <c r="P836" s="98"/>
      <c r="Q836" s="99" t="s">
        <v>1215</v>
      </c>
      <c r="R836" s="100" t="n">
        <v>0</v>
      </c>
      <c r="S836" s="101" t="n">
        <v>19717</v>
      </c>
    </row>
    <row r="837" customFormat="false" ht="15" hidden="false" customHeight="false" outlineLevel="0" collapsed="false">
      <c r="A837" s="90" t="s">
        <v>2448</v>
      </c>
      <c r="B837" s="102" t="s">
        <v>2449</v>
      </c>
      <c r="C837" s="92"/>
      <c r="D837" s="93"/>
      <c r="E837" s="107" t="s">
        <v>115</v>
      </c>
      <c r="F837" s="95"/>
      <c r="G837" s="95"/>
      <c r="H837" s="95"/>
      <c r="I837" s="95"/>
      <c r="J837" s="95"/>
      <c r="K837" s="95"/>
      <c r="L837" s="95"/>
      <c r="M837" s="96" t="s">
        <v>2120</v>
      </c>
      <c r="N837" s="97" t="n">
        <v>9</v>
      </c>
      <c r="O837" s="96" t="s">
        <v>2117</v>
      </c>
      <c r="P837" s="98"/>
      <c r="Q837" s="99" t="s">
        <v>1215</v>
      </c>
      <c r="R837" s="100" t="n">
        <v>0</v>
      </c>
      <c r="S837" s="101" t="n">
        <v>2000</v>
      </c>
    </row>
    <row r="838" customFormat="false" ht="15" hidden="false" customHeight="false" outlineLevel="0" collapsed="false">
      <c r="A838" s="90" t="s">
        <v>2450</v>
      </c>
      <c r="B838" s="102" t="s">
        <v>2451</v>
      </c>
      <c r="C838" s="92"/>
      <c r="D838" s="93"/>
      <c r="E838" s="107" t="s">
        <v>115</v>
      </c>
      <c r="F838" s="95"/>
      <c r="G838" s="95"/>
      <c r="H838" s="95"/>
      <c r="I838" s="95"/>
      <c r="J838" s="95"/>
      <c r="K838" s="95"/>
      <c r="L838" s="95"/>
      <c r="M838" s="96" t="s">
        <v>2120</v>
      </c>
      <c r="N838" s="97" t="n">
        <v>9</v>
      </c>
      <c r="O838" s="96" t="s">
        <v>2117</v>
      </c>
      <c r="P838" s="98"/>
      <c r="Q838" s="99" t="s">
        <v>1215</v>
      </c>
      <c r="R838" s="100" t="n">
        <v>0</v>
      </c>
      <c r="S838" s="101" t="n">
        <v>2003</v>
      </c>
    </row>
    <row r="839" customFormat="false" ht="15" hidden="false" customHeight="false" outlineLevel="0" collapsed="false">
      <c r="A839" s="90" t="s">
        <v>2452</v>
      </c>
      <c r="B839" s="102" t="s">
        <v>2453</v>
      </c>
      <c r="C839" s="92"/>
      <c r="D839" s="93"/>
      <c r="E839" s="107" t="s">
        <v>2454</v>
      </c>
      <c r="F839" s="95"/>
      <c r="G839" s="95"/>
      <c r="H839" s="95"/>
      <c r="I839" s="95"/>
      <c r="J839" s="95"/>
      <c r="K839" s="95"/>
      <c r="L839" s="95"/>
      <c r="M839" s="96" t="s">
        <v>2120</v>
      </c>
      <c r="N839" s="97" t="n">
        <v>9</v>
      </c>
      <c r="O839" s="96" t="s">
        <v>2075</v>
      </c>
      <c r="P839" s="98"/>
      <c r="Q839" s="99" t="s">
        <v>1215</v>
      </c>
      <c r="R839" s="100" t="n">
        <v>0</v>
      </c>
      <c r="S839" s="101" t="n">
        <v>1956</v>
      </c>
    </row>
    <row r="840" customFormat="false" ht="15" hidden="false" customHeight="false" outlineLevel="0" collapsed="false">
      <c r="A840" s="90" t="s">
        <v>2455</v>
      </c>
      <c r="B840" s="102" t="s">
        <v>2456</v>
      </c>
      <c r="C840" s="92"/>
      <c r="D840" s="93"/>
      <c r="E840" s="107" t="s">
        <v>115</v>
      </c>
      <c r="F840" s="95"/>
      <c r="G840" s="95"/>
      <c r="H840" s="95"/>
      <c r="I840" s="95"/>
      <c r="J840" s="95"/>
      <c r="K840" s="95"/>
      <c r="L840" s="95"/>
      <c r="M840" s="96" t="s">
        <v>2120</v>
      </c>
      <c r="N840" s="97" t="n">
        <v>9</v>
      </c>
      <c r="O840" s="96" t="s">
        <v>2117</v>
      </c>
      <c r="P840" s="98"/>
      <c r="Q840" s="99" t="s">
        <v>1215</v>
      </c>
      <c r="R840" s="100" t="n">
        <v>0</v>
      </c>
      <c r="S840" s="101" t="n">
        <v>1959</v>
      </c>
    </row>
    <row r="841" customFormat="false" ht="15" hidden="false" customHeight="false" outlineLevel="0" collapsed="false">
      <c r="A841" s="90" t="s">
        <v>2457</v>
      </c>
      <c r="B841" s="102" t="s">
        <v>2458</v>
      </c>
      <c r="C841" s="92"/>
      <c r="D841" s="93"/>
      <c r="E841" s="107" t="s">
        <v>46</v>
      </c>
      <c r="F841" s="95"/>
      <c r="G841" s="95"/>
      <c r="H841" s="95"/>
      <c r="I841" s="95"/>
      <c r="J841" s="95"/>
      <c r="K841" s="95"/>
      <c r="L841" s="95"/>
      <c r="M841" s="96" t="s">
        <v>2120</v>
      </c>
      <c r="N841" s="97" t="n">
        <v>9</v>
      </c>
      <c r="O841" s="96" t="s">
        <v>2117</v>
      </c>
      <c r="P841" s="98"/>
      <c r="Q841" s="99" t="s">
        <v>1215</v>
      </c>
      <c r="R841" s="100" t="n">
        <v>0</v>
      </c>
      <c r="S841" s="101" t="n">
        <v>1954</v>
      </c>
    </row>
    <row r="842" customFormat="false" ht="15" hidden="false" customHeight="false" outlineLevel="0" collapsed="false">
      <c r="A842" s="90" t="s">
        <v>2459</v>
      </c>
      <c r="B842" s="102" t="s">
        <v>2460</v>
      </c>
      <c r="C842" s="92"/>
      <c r="D842" s="93"/>
      <c r="E842" s="107" t="s">
        <v>46</v>
      </c>
      <c r="F842" s="95"/>
      <c r="G842" s="95"/>
      <c r="H842" s="95"/>
      <c r="I842" s="95"/>
      <c r="J842" s="95"/>
      <c r="K842" s="95"/>
      <c r="L842" s="95"/>
      <c r="M842" s="96" t="s">
        <v>2120</v>
      </c>
      <c r="N842" s="97" t="n">
        <v>9</v>
      </c>
      <c r="O842" s="96" t="s">
        <v>2117</v>
      </c>
      <c r="P842" s="98"/>
      <c r="Q842" s="99" t="s">
        <v>1215</v>
      </c>
      <c r="R842" s="100" t="n">
        <v>0</v>
      </c>
      <c r="S842" s="101" t="n">
        <v>2007</v>
      </c>
    </row>
    <row r="843" customFormat="false" ht="15" hidden="false" customHeight="false" outlineLevel="0" collapsed="false">
      <c r="A843" s="90" t="s">
        <v>2461</v>
      </c>
      <c r="B843" s="102" t="s">
        <v>2462</v>
      </c>
      <c r="C843" s="92"/>
      <c r="D843" s="93"/>
      <c r="E843" s="107" t="s">
        <v>46</v>
      </c>
      <c r="F843" s="95"/>
      <c r="G843" s="95"/>
      <c r="H843" s="95"/>
      <c r="I843" s="95"/>
      <c r="J843" s="95"/>
      <c r="K843" s="95"/>
      <c r="L843" s="95"/>
      <c r="M843" s="96" t="s">
        <v>2120</v>
      </c>
      <c r="N843" s="97" t="n">
        <v>9</v>
      </c>
      <c r="O843" s="96" t="s">
        <v>2117</v>
      </c>
      <c r="P843" s="98"/>
      <c r="Q843" s="99" t="s">
        <v>1215</v>
      </c>
      <c r="R843" s="100" t="n">
        <v>0</v>
      </c>
      <c r="S843" s="101" t="n">
        <v>2006</v>
      </c>
    </row>
    <row r="844" customFormat="false" ht="15" hidden="false" customHeight="false" outlineLevel="0" collapsed="false">
      <c r="A844" s="103"/>
      <c r="B844" s="103" t="s">
        <v>2463</v>
      </c>
      <c r="C844" s="105"/>
      <c r="D844" s="106"/>
      <c r="E844" s="94"/>
      <c r="F844" s="95"/>
      <c r="G844" s="95"/>
      <c r="H844" s="95"/>
      <c r="I844" s="95"/>
      <c r="J844" s="95"/>
      <c r="K844" s="95"/>
      <c r="L844" s="95"/>
      <c r="M844" s="96" t="s">
        <v>2464</v>
      </c>
      <c r="N844" s="97" t="n">
        <v>10</v>
      </c>
      <c r="O844" s="96"/>
      <c r="P844" s="98"/>
      <c r="Q844" s="99"/>
      <c r="R844" s="100" t="n">
        <v>1</v>
      </c>
      <c r="S844" s="101"/>
    </row>
    <row r="845" customFormat="false" ht="15" hidden="false" customHeight="false" outlineLevel="0" collapsed="false">
      <c r="A845" s="90" t="s">
        <v>2465</v>
      </c>
      <c r="B845" s="102" t="s">
        <v>2466</v>
      </c>
      <c r="C845" s="92"/>
      <c r="D845" s="93"/>
      <c r="E845" s="107" t="s">
        <v>46</v>
      </c>
      <c r="F845" s="95"/>
      <c r="G845" s="95"/>
      <c r="H845" s="95"/>
      <c r="I845" s="95"/>
      <c r="J845" s="95"/>
      <c r="K845" s="95"/>
      <c r="L845" s="95"/>
      <c r="M845" s="96" t="s">
        <v>2464</v>
      </c>
      <c r="N845" s="97" t="n">
        <v>10</v>
      </c>
      <c r="O845" s="96"/>
      <c r="P845" s="98"/>
      <c r="Q845" s="99" t="s">
        <v>1218</v>
      </c>
      <c r="R845" s="100" t="n">
        <v>0</v>
      </c>
      <c r="S845" s="101" t="n">
        <v>19753</v>
      </c>
    </row>
    <row r="846" customFormat="false" ht="15" hidden="false" customHeight="false" outlineLevel="0" collapsed="false">
      <c r="A846" s="90" t="s">
        <v>2467</v>
      </c>
      <c r="B846" s="102" t="s">
        <v>2468</v>
      </c>
      <c r="C846" s="92"/>
      <c r="D846" s="93"/>
      <c r="E846" s="107" t="s">
        <v>46</v>
      </c>
      <c r="F846" s="95"/>
      <c r="G846" s="95"/>
      <c r="H846" s="95"/>
      <c r="I846" s="95"/>
      <c r="J846" s="95"/>
      <c r="K846" s="95"/>
      <c r="L846" s="95"/>
      <c r="M846" s="96" t="s">
        <v>2464</v>
      </c>
      <c r="N846" s="97" t="n">
        <v>10</v>
      </c>
      <c r="O846" s="96"/>
      <c r="P846" s="98"/>
      <c r="Q846" s="99" t="s">
        <v>1218</v>
      </c>
      <c r="R846" s="100" t="n">
        <v>0</v>
      </c>
      <c r="S846" s="101" t="n">
        <v>19523</v>
      </c>
    </row>
    <row r="847" customFormat="false" ht="15" hidden="false" customHeight="false" outlineLevel="0" collapsed="false">
      <c r="A847" s="90" t="s">
        <v>2469</v>
      </c>
      <c r="B847" s="102" t="s">
        <v>2470</v>
      </c>
      <c r="C847" s="92"/>
      <c r="D847" s="93"/>
      <c r="E847" s="107" t="s">
        <v>46</v>
      </c>
      <c r="F847" s="95"/>
      <c r="G847" s="95"/>
      <c r="H847" s="95"/>
      <c r="I847" s="95"/>
      <c r="J847" s="95"/>
      <c r="K847" s="95"/>
      <c r="L847" s="95"/>
      <c r="M847" s="96" t="s">
        <v>2464</v>
      </c>
      <c r="N847" s="97" t="n">
        <v>10</v>
      </c>
      <c r="O847" s="96"/>
      <c r="P847" s="98"/>
      <c r="Q847" s="99" t="s">
        <v>1218</v>
      </c>
      <c r="R847" s="100" t="n">
        <v>0</v>
      </c>
      <c r="S847" s="101" t="n">
        <v>19528</v>
      </c>
    </row>
    <row r="848" customFormat="false" ht="15" hidden="false" customHeight="false" outlineLevel="0" collapsed="false">
      <c r="A848" s="90" t="s">
        <v>2471</v>
      </c>
      <c r="B848" s="102" t="s">
        <v>2472</v>
      </c>
      <c r="C848" s="92"/>
      <c r="D848" s="93"/>
      <c r="E848" s="107" t="s">
        <v>46</v>
      </c>
      <c r="F848" s="95"/>
      <c r="G848" s="95"/>
      <c r="H848" s="95"/>
      <c r="I848" s="95"/>
      <c r="J848" s="95"/>
      <c r="K848" s="95"/>
      <c r="L848" s="95"/>
      <c r="M848" s="96" t="s">
        <v>2464</v>
      </c>
      <c r="N848" s="97" t="n">
        <v>10</v>
      </c>
      <c r="O848" s="96"/>
      <c r="P848" s="98"/>
      <c r="Q848" s="99" t="s">
        <v>1218</v>
      </c>
      <c r="R848" s="100" t="n">
        <v>0</v>
      </c>
      <c r="S848" s="101" t="n">
        <v>19529</v>
      </c>
    </row>
    <row r="849" customFormat="false" ht="15" hidden="false" customHeight="false" outlineLevel="0" collapsed="false">
      <c r="A849" s="90" t="s">
        <v>2473</v>
      </c>
      <c r="B849" s="102" t="s">
        <v>2474</v>
      </c>
      <c r="C849" s="92"/>
      <c r="D849" s="93"/>
      <c r="E849" s="107" t="s">
        <v>2475</v>
      </c>
      <c r="F849" s="95"/>
      <c r="G849" s="95"/>
      <c r="H849" s="95"/>
      <c r="I849" s="95"/>
      <c r="J849" s="95"/>
      <c r="K849" s="95"/>
      <c r="L849" s="95"/>
      <c r="M849" s="96" t="s">
        <v>2464</v>
      </c>
      <c r="N849" s="97" t="n">
        <v>10</v>
      </c>
      <c r="O849" s="96"/>
      <c r="P849" s="98"/>
      <c r="Q849" s="99" t="s">
        <v>1218</v>
      </c>
      <c r="R849" s="100" t="n">
        <v>0</v>
      </c>
      <c r="S849" s="101" t="n">
        <v>19568</v>
      </c>
    </row>
    <row r="850" customFormat="false" ht="15" hidden="false" customHeight="false" outlineLevel="0" collapsed="false">
      <c r="A850" s="90" t="s">
        <v>2476</v>
      </c>
      <c r="B850" s="102" t="s">
        <v>2477</v>
      </c>
      <c r="C850" s="92"/>
      <c r="D850" s="93"/>
      <c r="E850" s="107" t="s">
        <v>46</v>
      </c>
      <c r="F850" s="95"/>
      <c r="G850" s="95"/>
      <c r="H850" s="95"/>
      <c r="I850" s="95"/>
      <c r="J850" s="95"/>
      <c r="K850" s="95"/>
      <c r="L850" s="95"/>
      <c r="M850" s="96" t="s">
        <v>2464</v>
      </c>
      <c r="N850" s="97" t="n">
        <v>10</v>
      </c>
      <c r="O850" s="96"/>
      <c r="P850" s="98"/>
      <c r="Q850" s="99" t="s">
        <v>1218</v>
      </c>
      <c r="R850" s="100" t="n">
        <v>0</v>
      </c>
      <c r="S850" s="101" t="n">
        <v>19570</v>
      </c>
    </row>
    <row r="851" customFormat="false" ht="15" hidden="false" customHeight="false" outlineLevel="0" collapsed="false">
      <c r="A851" s="90" t="s">
        <v>2478</v>
      </c>
      <c r="B851" s="102" t="s">
        <v>2479</v>
      </c>
      <c r="C851" s="92"/>
      <c r="D851" s="93"/>
      <c r="E851" s="107" t="s">
        <v>46</v>
      </c>
      <c r="F851" s="95"/>
      <c r="G851" s="95"/>
      <c r="H851" s="95"/>
      <c r="I851" s="95"/>
      <c r="J851" s="95"/>
      <c r="K851" s="95"/>
      <c r="L851" s="95"/>
      <c r="M851" s="96" t="s">
        <v>2464</v>
      </c>
      <c r="N851" s="97" t="n">
        <v>10</v>
      </c>
      <c r="O851" s="96"/>
      <c r="P851" s="98"/>
      <c r="Q851" s="99" t="s">
        <v>1218</v>
      </c>
      <c r="R851" s="100" t="n">
        <v>0</v>
      </c>
      <c r="S851" s="101" t="n">
        <v>19573</v>
      </c>
    </row>
    <row r="852" customFormat="false" ht="15" hidden="false" customHeight="false" outlineLevel="0" collapsed="false">
      <c r="A852" s="90" t="s">
        <v>2480</v>
      </c>
      <c r="B852" s="102" t="s">
        <v>2481</v>
      </c>
      <c r="C852" s="92"/>
      <c r="D852" s="93"/>
      <c r="E852" s="107" t="s">
        <v>2014</v>
      </c>
      <c r="F852" s="95"/>
      <c r="G852" s="95"/>
      <c r="H852" s="95"/>
      <c r="I852" s="95"/>
      <c r="J852" s="95"/>
      <c r="K852" s="95"/>
      <c r="L852" s="95"/>
      <c r="M852" s="96" t="s">
        <v>2464</v>
      </c>
      <c r="N852" s="97" t="n">
        <v>10</v>
      </c>
      <c r="O852" s="96"/>
      <c r="P852" s="98"/>
      <c r="Q852" s="99" t="s">
        <v>1215</v>
      </c>
      <c r="R852" s="100" t="n">
        <v>0</v>
      </c>
      <c r="S852" s="101" t="n">
        <v>1733</v>
      </c>
    </row>
    <row r="853" customFormat="false" ht="15" hidden="false" customHeight="false" outlineLevel="0" collapsed="false">
      <c r="A853" s="90" t="s">
        <v>2482</v>
      </c>
      <c r="B853" s="102" t="s">
        <v>2483</v>
      </c>
      <c r="C853" s="92"/>
      <c r="D853" s="93"/>
      <c r="E853" s="107" t="s">
        <v>46</v>
      </c>
      <c r="F853" s="95"/>
      <c r="G853" s="95"/>
      <c r="H853" s="95"/>
      <c r="I853" s="95"/>
      <c r="J853" s="95"/>
      <c r="K853" s="95"/>
      <c r="L853" s="95"/>
      <c r="M853" s="96" t="s">
        <v>2464</v>
      </c>
      <c r="N853" s="97" t="n">
        <v>10</v>
      </c>
      <c r="O853" s="96"/>
      <c r="P853" s="98"/>
      <c r="Q853" s="99" t="s">
        <v>1218</v>
      </c>
      <c r="R853" s="100" t="n">
        <v>0</v>
      </c>
      <c r="S853" s="101" t="n">
        <v>19598</v>
      </c>
    </row>
    <row r="854" customFormat="false" ht="15" hidden="false" customHeight="false" outlineLevel="0" collapsed="false">
      <c r="A854" s="90" t="s">
        <v>2484</v>
      </c>
      <c r="B854" s="102" t="s">
        <v>2485</v>
      </c>
      <c r="C854" s="92"/>
      <c r="D854" s="93"/>
      <c r="E854" s="107" t="s">
        <v>46</v>
      </c>
      <c r="F854" s="95"/>
      <c r="G854" s="95"/>
      <c r="H854" s="95"/>
      <c r="I854" s="95"/>
      <c r="J854" s="95"/>
      <c r="K854" s="95"/>
      <c r="L854" s="95"/>
      <c r="M854" s="96" t="s">
        <v>2464</v>
      </c>
      <c r="N854" s="97" t="n">
        <v>10</v>
      </c>
      <c r="O854" s="96"/>
      <c r="P854" s="98"/>
      <c r="Q854" s="99" t="s">
        <v>1218</v>
      </c>
      <c r="R854" s="100" t="n">
        <v>0</v>
      </c>
      <c r="S854" s="101" t="n">
        <v>19612</v>
      </c>
    </row>
    <row r="855" customFormat="false" ht="15" hidden="false" customHeight="false" outlineLevel="0" collapsed="false">
      <c r="A855" s="90" t="s">
        <v>2486</v>
      </c>
      <c r="B855" s="102" t="s">
        <v>2487</v>
      </c>
      <c r="C855" s="92"/>
      <c r="D855" s="93"/>
      <c r="E855" s="107" t="s">
        <v>2488</v>
      </c>
      <c r="F855" s="95"/>
      <c r="G855" s="95"/>
      <c r="H855" s="95"/>
      <c r="I855" s="95"/>
      <c r="J855" s="95"/>
      <c r="K855" s="95"/>
      <c r="L855" s="95"/>
      <c r="M855" s="96" t="s">
        <v>2464</v>
      </c>
      <c r="N855" s="97" t="n">
        <v>10</v>
      </c>
      <c r="O855" s="96"/>
      <c r="P855" s="98"/>
      <c r="Q855" s="99" t="s">
        <v>1218</v>
      </c>
      <c r="R855" s="100" t="n">
        <v>0</v>
      </c>
      <c r="S855" s="101" t="n">
        <v>19613</v>
      </c>
    </row>
    <row r="856" customFormat="false" ht="15" hidden="false" customHeight="false" outlineLevel="0" collapsed="false">
      <c r="A856" s="90" t="s">
        <v>2489</v>
      </c>
      <c r="B856" s="102" t="s">
        <v>2490</v>
      </c>
      <c r="C856" s="92"/>
      <c r="D856" s="93"/>
      <c r="E856" s="107" t="s">
        <v>46</v>
      </c>
      <c r="F856" s="95"/>
      <c r="G856" s="95"/>
      <c r="H856" s="95"/>
      <c r="I856" s="95"/>
      <c r="J856" s="95"/>
      <c r="K856" s="95"/>
      <c r="L856" s="95"/>
      <c r="M856" s="96" t="s">
        <v>2464</v>
      </c>
      <c r="N856" s="97" t="n">
        <v>10</v>
      </c>
      <c r="O856" s="96"/>
      <c r="P856" s="98"/>
      <c r="Q856" s="99" t="s">
        <v>1215</v>
      </c>
      <c r="R856" s="100" t="n">
        <v>0</v>
      </c>
      <c r="S856" s="101" t="n">
        <v>19625</v>
      </c>
    </row>
    <row r="857" customFormat="false" ht="15" hidden="false" customHeight="false" outlineLevel="0" collapsed="false">
      <c r="A857" s="90" t="s">
        <v>2491</v>
      </c>
      <c r="B857" s="102" t="s">
        <v>2492</v>
      </c>
      <c r="C857" s="92"/>
      <c r="D857" s="93"/>
      <c r="E857" s="107" t="s">
        <v>46</v>
      </c>
      <c r="F857" s="95"/>
      <c r="G857" s="95"/>
      <c r="H857" s="95"/>
      <c r="I857" s="95"/>
      <c r="J857" s="95"/>
      <c r="K857" s="95"/>
      <c r="L857" s="95"/>
      <c r="M857" s="96" t="s">
        <v>2464</v>
      </c>
      <c r="N857" s="97" t="n">
        <v>10</v>
      </c>
      <c r="O857" s="96"/>
      <c r="P857" s="98"/>
      <c r="Q857" s="99" t="s">
        <v>1218</v>
      </c>
      <c r="R857" s="100" t="n">
        <v>0</v>
      </c>
      <c r="S857" s="101" t="n">
        <v>19636</v>
      </c>
    </row>
    <row r="858" customFormat="false" ht="15" hidden="false" customHeight="false" outlineLevel="0" collapsed="false">
      <c r="A858" s="90" t="s">
        <v>2493</v>
      </c>
      <c r="B858" s="102" t="s">
        <v>2494</v>
      </c>
      <c r="C858" s="92"/>
      <c r="D858" s="93"/>
      <c r="E858" s="107" t="s">
        <v>2495</v>
      </c>
      <c r="F858" s="95"/>
      <c r="G858" s="95"/>
      <c r="H858" s="95"/>
      <c r="I858" s="95"/>
      <c r="J858" s="95"/>
      <c r="K858" s="95"/>
      <c r="L858" s="95"/>
      <c r="M858" s="96" t="s">
        <v>2464</v>
      </c>
      <c r="N858" s="97" t="n">
        <v>10</v>
      </c>
      <c r="O858" s="96"/>
      <c r="P858" s="98"/>
      <c r="Q858" s="99" t="s">
        <v>1218</v>
      </c>
      <c r="R858" s="100" t="n">
        <v>0</v>
      </c>
      <c r="S858" s="101" t="n">
        <v>1507</v>
      </c>
    </row>
    <row r="859" customFormat="false" ht="15" hidden="false" customHeight="false" outlineLevel="0" collapsed="false">
      <c r="A859" s="90" t="s">
        <v>2496</v>
      </c>
      <c r="B859" s="102" t="s">
        <v>2497</v>
      </c>
      <c r="C859" s="92"/>
      <c r="D859" s="93"/>
      <c r="E859" s="107" t="s">
        <v>46</v>
      </c>
      <c r="F859" s="95"/>
      <c r="G859" s="95"/>
      <c r="H859" s="95"/>
      <c r="I859" s="95"/>
      <c r="J859" s="95"/>
      <c r="K859" s="95"/>
      <c r="L859" s="95"/>
      <c r="M859" s="96" t="s">
        <v>2464</v>
      </c>
      <c r="N859" s="97" t="n">
        <v>10</v>
      </c>
      <c r="O859" s="96"/>
      <c r="P859" s="98"/>
      <c r="Q859" s="99" t="s">
        <v>1218</v>
      </c>
      <c r="R859" s="100" t="n">
        <v>0</v>
      </c>
      <c r="S859" s="101" t="n">
        <v>19648</v>
      </c>
    </row>
    <row r="860" customFormat="false" ht="15" hidden="false" customHeight="false" outlineLevel="0" collapsed="false">
      <c r="A860" s="90" t="s">
        <v>2498</v>
      </c>
      <c r="B860" s="102" t="s">
        <v>2499</v>
      </c>
      <c r="C860" s="92"/>
      <c r="D860" s="93"/>
      <c r="E860" s="107" t="s">
        <v>46</v>
      </c>
      <c r="F860" s="95"/>
      <c r="G860" s="95"/>
      <c r="H860" s="95"/>
      <c r="I860" s="95"/>
      <c r="J860" s="95"/>
      <c r="K860" s="95"/>
      <c r="L860" s="95"/>
      <c r="M860" s="96" t="s">
        <v>2464</v>
      </c>
      <c r="N860" s="97" t="n">
        <v>10</v>
      </c>
      <c r="O860" s="96"/>
      <c r="P860" s="98"/>
      <c r="Q860" s="99" t="s">
        <v>1218</v>
      </c>
      <c r="R860" s="100" t="n">
        <v>0</v>
      </c>
      <c r="S860" s="101" t="n">
        <v>19649</v>
      </c>
    </row>
    <row r="861" customFormat="false" ht="15" hidden="false" customHeight="false" outlineLevel="0" collapsed="false">
      <c r="A861" s="90" t="s">
        <v>2500</v>
      </c>
      <c r="B861" s="102" t="s">
        <v>2501</v>
      </c>
      <c r="C861" s="92"/>
      <c r="D861" s="93"/>
      <c r="E861" s="107" t="s">
        <v>115</v>
      </c>
      <c r="F861" s="95"/>
      <c r="G861" s="95"/>
      <c r="H861" s="95"/>
      <c r="I861" s="95"/>
      <c r="J861" s="95"/>
      <c r="K861" s="95"/>
      <c r="L861" s="95"/>
      <c r="M861" s="96" t="s">
        <v>2464</v>
      </c>
      <c r="N861" s="97" t="n">
        <v>10</v>
      </c>
      <c r="O861" s="96" t="s">
        <v>2502</v>
      </c>
      <c r="P861" s="98"/>
      <c r="Q861" s="99" t="s">
        <v>1215</v>
      </c>
      <c r="R861" s="100" t="n">
        <v>0</v>
      </c>
      <c r="S861" s="101" t="n">
        <v>1927</v>
      </c>
    </row>
    <row r="862" customFormat="false" ht="15" hidden="false" customHeight="false" outlineLevel="0" collapsed="false">
      <c r="A862" s="90" t="s">
        <v>2503</v>
      </c>
      <c r="B862" s="102" t="s">
        <v>2504</v>
      </c>
      <c r="C862" s="92"/>
      <c r="D862" s="93"/>
      <c r="E862" s="107" t="s">
        <v>115</v>
      </c>
      <c r="F862" s="95"/>
      <c r="G862" s="95"/>
      <c r="H862" s="95"/>
      <c r="I862" s="95"/>
      <c r="J862" s="95"/>
      <c r="K862" s="95"/>
      <c r="L862" s="95"/>
      <c r="M862" s="96" t="s">
        <v>2464</v>
      </c>
      <c r="N862" s="97" t="n">
        <v>10</v>
      </c>
      <c r="O862" s="96" t="s">
        <v>2502</v>
      </c>
      <c r="P862" s="98"/>
      <c r="Q862" s="99" t="s">
        <v>1215</v>
      </c>
      <c r="R862" s="100" t="n">
        <v>0</v>
      </c>
      <c r="S862" s="101" t="n">
        <v>1929</v>
      </c>
    </row>
    <row r="863" customFormat="false" ht="15" hidden="false" customHeight="false" outlineLevel="0" collapsed="false">
      <c r="A863" s="90" t="s">
        <v>2505</v>
      </c>
      <c r="B863" s="102" t="s">
        <v>2506</v>
      </c>
      <c r="C863" s="92"/>
      <c r="D863" s="93"/>
      <c r="E863" s="107" t="s">
        <v>46</v>
      </c>
      <c r="F863" s="95"/>
      <c r="G863" s="95"/>
      <c r="H863" s="95"/>
      <c r="I863" s="95"/>
      <c r="J863" s="95"/>
      <c r="K863" s="95"/>
      <c r="L863" s="95"/>
      <c r="M863" s="96" t="s">
        <v>2464</v>
      </c>
      <c r="N863" s="97" t="n">
        <v>10</v>
      </c>
      <c r="O863" s="96"/>
      <c r="P863" s="98"/>
      <c r="Q863" s="99" t="s">
        <v>1218</v>
      </c>
      <c r="R863" s="100" t="n">
        <v>0</v>
      </c>
      <c r="S863" s="101" t="n">
        <v>19769</v>
      </c>
    </row>
    <row r="864" customFormat="false" ht="15" hidden="false" customHeight="false" outlineLevel="0" collapsed="false">
      <c r="A864" s="90" t="s">
        <v>2507</v>
      </c>
      <c r="B864" s="102" t="s">
        <v>2508</v>
      </c>
      <c r="C864" s="92"/>
      <c r="D864" s="93"/>
      <c r="E864" s="107" t="s">
        <v>46</v>
      </c>
      <c r="F864" s="95"/>
      <c r="G864" s="95"/>
      <c r="H864" s="95"/>
      <c r="I864" s="95"/>
      <c r="J864" s="95"/>
      <c r="K864" s="95"/>
      <c r="L864" s="95"/>
      <c r="M864" s="96" t="s">
        <v>2464</v>
      </c>
      <c r="N864" s="97" t="n">
        <v>10</v>
      </c>
      <c r="O864" s="96"/>
      <c r="P864" s="98"/>
      <c r="Q864" s="99" t="s">
        <v>1218</v>
      </c>
      <c r="R864" s="100" t="n">
        <v>0</v>
      </c>
      <c r="S864" s="101" t="n">
        <v>19775</v>
      </c>
    </row>
    <row r="865" customFormat="false" ht="15" hidden="false" customHeight="false" outlineLevel="0" collapsed="false">
      <c r="A865" s="90" t="s">
        <v>2509</v>
      </c>
      <c r="B865" s="102" t="s">
        <v>2510</v>
      </c>
      <c r="C865" s="92"/>
      <c r="D865" s="93"/>
      <c r="E865" s="107" t="s">
        <v>46</v>
      </c>
      <c r="F865" s="95"/>
      <c r="G865" s="95"/>
      <c r="H865" s="95"/>
      <c r="I865" s="95"/>
      <c r="J865" s="95"/>
      <c r="K865" s="95"/>
      <c r="L865" s="95"/>
      <c r="M865" s="96" t="s">
        <v>2464</v>
      </c>
      <c r="N865" s="97" t="n">
        <v>10</v>
      </c>
      <c r="O865" s="96"/>
      <c r="P865" s="98"/>
      <c r="Q865" s="99" t="s">
        <v>1215</v>
      </c>
      <c r="R865" s="100" t="n">
        <v>0</v>
      </c>
      <c r="S865" s="101" t="n">
        <v>19781</v>
      </c>
    </row>
    <row r="866" customFormat="false" ht="15" hidden="false" customHeight="false" outlineLevel="0" collapsed="false">
      <c r="A866" s="90" t="s">
        <v>2511</v>
      </c>
      <c r="B866" s="102" t="s">
        <v>2512</v>
      </c>
      <c r="C866" s="92"/>
      <c r="D866" s="93"/>
      <c r="E866" s="107" t="s">
        <v>46</v>
      </c>
      <c r="F866" s="95"/>
      <c r="G866" s="95"/>
      <c r="H866" s="95"/>
      <c r="I866" s="95"/>
      <c r="J866" s="95"/>
      <c r="K866" s="95"/>
      <c r="L866" s="95"/>
      <c r="M866" s="96" t="s">
        <v>2464</v>
      </c>
      <c r="N866" s="97" t="n">
        <v>10</v>
      </c>
      <c r="O866" s="96"/>
      <c r="P866" s="98"/>
      <c r="Q866" s="99" t="s">
        <v>1218</v>
      </c>
      <c r="R866" s="100" t="n">
        <v>0</v>
      </c>
      <c r="S866" s="101" t="n">
        <v>19796</v>
      </c>
    </row>
    <row r="867" customFormat="false" ht="15" hidden="false" customHeight="false" outlineLevel="0" collapsed="false">
      <c r="A867" s="90" t="s">
        <v>2513</v>
      </c>
      <c r="B867" s="102" t="s">
        <v>2514</v>
      </c>
      <c r="C867" s="92"/>
      <c r="D867" s="93"/>
      <c r="E867" s="107" t="s">
        <v>46</v>
      </c>
      <c r="F867" s="95"/>
      <c r="G867" s="95"/>
      <c r="H867" s="95"/>
      <c r="I867" s="95"/>
      <c r="J867" s="95"/>
      <c r="K867" s="95"/>
      <c r="L867" s="95"/>
      <c r="M867" s="96" t="s">
        <v>2464</v>
      </c>
      <c r="N867" s="97" t="n">
        <v>10</v>
      </c>
      <c r="O867" s="96"/>
      <c r="P867" s="98"/>
      <c r="Q867" s="99" t="s">
        <v>1218</v>
      </c>
      <c r="R867" s="100" t="n">
        <v>0</v>
      </c>
      <c r="S867" s="101" t="n">
        <v>19797</v>
      </c>
    </row>
    <row r="868" customFormat="false" ht="15" hidden="false" customHeight="false" outlineLevel="0" collapsed="false">
      <c r="A868" s="90" t="s">
        <v>2515</v>
      </c>
      <c r="B868" s="102" t="s">
        <v>2516</v>
      </c>
      <c r="C868" s="92"/>
      <c r="D868" s="93"/>
      <c r="E868" s="107" t="s">
        <v>46</v>
      </c>
      <c r="F868" s="95" t="s">
        <v>2517</v>
      </c>
      <c r="G868" s="95"/>
      <c r="H868" s="95"/>
      <c r="I868" s="95"/>
      <c r="J868" s="95"/>
      <c r="K868" s="95"/>
      <c r="L868" s="95"/>
      <c r="M868" s="96" t="s">
        <v>2464</v>
      </c>
      <c r="N868" s="97" t="n">
        <v>10</v>
      </c>
      <c r="O868" s="96"/>
      <c r="P868" s="98"/>
      <c r="Q868" s="99" t="s">
        <v>1218</v>
      </c>
      <c r="R868" s="100" t="n">
        <v>0</v>
      </c>
      <c r="S868" s="101" t="n">
        <v>19812</v>
      </c>
    </row>
    <row r="869" customFormat="false" ht="15" hidden="false" customHeight="false" outlineLevel="0" collapsed="false">
      <c r="A869" s="90" t="s">
        <v>2518</v>
      </c>
      <c r="B869" s="102" t="s">
        <v>2519</v>
      </c>
      <c r="C869" s="92"/>
      <c r="D869" s="93"/>
      <c r="E869" s="107" t="s">
        <v>46</v>
      </c>
      <c r="F869" s="95" t="s">
        <v>2520</v>
      </c>
      <c r="G869" s="95"/>
      <c r="H869" s="95"/>
      <c r="I869" s="95"/>
      <c r="J869" s="95"/>
      <c r="K869" s="95"/>
      <c r="L869" s="95"/>
      <c r="M869" s="96" t="s">
        <v>2464</v>
      </c>
      <c r="N869" s="97" t="n">
        <v>10</v>
      </c>
      <c r="O869" s="96"/>
      <c r="P869" s="98"/>
      <c r="Q869" s="99" t="s">
        <v>1218</v>
      </c>
      <c r="R869" s="100" t="n">
        <v>0</v>
      </c>
      <c r="S869" s="101" t="n">
        <v>19813</v>
      </c>
    </row>
    <row r="870" customFormat="false" ht="15" hidden="false" customHeight="false" outlineLevel="0" collapsed="false">
      <c r="A870" s="90" t="s">
        <v>2521</v>
      </c>
      <c r="B870" s="102" t="s">
        <v>2522</v>
      </c>
      <c r="C870" s="92"/>
      <c r="D870" s="93"/>
      <c r="E870" s="107" t="s">
        <v>2523</v>
      </c>
      <c r="F870" s="95"/>
      <c r="G870" s="95"/>
      <c r="H870" s="95"/>
      <c r="I870" s="95"/>
      <c r="J870" s="95"/>
      <c r="K870" s="95"/>
      <c r="L870" s="95"/>
      <c r="M870" s="96" t="s">
        <v>2464</v>
      </c>
      <c r="N870" s="97" t="n">
        <v>10</v>
      </c>
      <c r="O870" s="96"/>
      <c r="P870" s="98"/>
      <c r="Q870" s="99" t="s">
        <v>1218</v>
      </c>
      <c r="R870" s="100" t="n">
        <v>0</v>
      </c>
      <c r="S870" s="101" t="n">
        <v>19817</v>
      </c>
    </row>
    <row r="871" customFormat="false" ht="15" hidden="false" customHeight="false" outlineLevel="0" collapsed="false">
      <c r="A871" s="90" t="s">
        <v>2524</v>
      </c>
      <c r="B871" s="102" t="s">
        <v>2525</v>
      </c>
      <c r="C871" s="92"/>
      <c r="D871" s="93"/>
      <c r="E871" s="107" t="s">
        <v>46</v>
      </c>
      <c r="F871" s="95"/>
      <c r="G871" s="95"/>
      <c r="H871" s="95"/>
      <c r="I871" s="95"/>
      <c r="J871" s="95"/>
      <c r="K871" s="95"/>
      <c r="L871" s="95"/>
      <c r="M871" s="96" t="s">
        <v>2464</v>
      </c>
      <c r="N871" s="97" t="n">
        <v>10</v>
      </c>
      <c r="O871" s="96"/>
      <c r="P871" s="98"/>
      <c r="Q871" s="99" t="s">
        <v>1215</v>
      </c>
      <c r="R871" s="100" t="n">
        <v>0</v>
      </c>
      <c r="S871" s="101" t="n">
        <v>19838</v>
      </c>
    </row>
    <row r="872" customFormat="false" ht="15" hidden="false" customHeight="false" outlineLevel="0" collapsed="false">
      <c r="A872" s="90" t="s">
        <v>2526</v>
      </c>
      <c r="B872" s="102" t="s">
        <v>2527</v>
      </c>
      <c r="C872" s="92"/>
      <c r="D872" s="93"/>
      <c r="E872" s="107" t="s">
        <v>79</v>
      </c>
      <c r="F872" s="95"/>
      <c r="G872" s="95"/>
      <c r="H872" s="95"/>
      <c r="I872" s="95"/>
      <c r="J872" s="95"/>
      <c r="K872" s="95"/>
      <c r="L872" s="95"/>
      <c r="M872" s="96" t="s">
        <v>2464</v>
      </c>
      <c r="N872" s="97" t="n">
        <v>10</v>
      </c>
      <c r="O872" s="96"/>
      <c r="P872" s="98"/>
      <c r="Q872" s="99" t="s">
        <v>1218</v>
      </c>
      <c r="R872" s="100" t="n">
        <v>0</v>
      </c>
      <c r="S872" s="101" t="n">
        <v>19862</v>
      </c>
    </row>
    <row r="873" customFormat="false" ht="15" hidden="false" customHeight="false" outlineLevel="0" collapsed="false">
      <c r="A873" s="90" t="s">
        <v>2528</v>
      </c>
      <c r="B873" s="102" t="s">
        <v>2529</v>
      </c>
      <c r="C873" s="92"/>
      <c r="D873" s="93"/>
      <c r="E873" s="107" t="s">
        <v>46</v>
      </c>
      <c r="F873" s="95"/>
      <c r="G873" s="95"/>
      <c r="H873" s="95"/>
      <c r="I873" s="95"/>
      <c r="J873" s="95"/>
      <c r="K873" s="95"/>
      <c r="L873" s="95"/>
      <c r="M873" s="96" t="s">
        <v>2464</v>
      </c>
      <c r="N873" s="97" t="n">
        <v>10</v>
      </c>
      <c r="O873" s="96" t="s">
        <v>2502</v>
      </c>
      <c r="P873" s="98"/>
      <c r="Q873" s="99" t="s">
        <v>1215</v>
      </c>
      <c r="R873" s="100" t="n">
        <v>0</v>
      </c>
      <c r="S873" s="101" t="n">
        <v>1832</v>
      </c>
    </row>
    <row r="874" customFormat="false" ht="15" hidden="false" customHeight="false" outlineLevel="0" collapsed="false">
      <c r="A874" s="90" t="s">
        <v>2530</v>
      </c>
      <c r="B874" s="102" t="s">
        <v>2531</v>
      </c>
      <c r="C874" s="92"/>
      <c r="D874" s="93"/>
      <c r="E874" s="107" t="s">
        <v>46</v>
      </c>
      <c r="F874" s="95"/>
      <c r="G874" s="95"/>
      <c r="H874" s="95"/>
      <c r="I874" s="95"/>
      <c r="J874" s="95"/>
      <c r="K874" s="95"/>
      <c r="L874" s="95"/>
      <c r="M874" s="96" t="s">
        <v>2464</v>
      </c>
      <c r="N874" s="97" t="n">
        <v>10</v>
      </c>
      <c r="O874" s="96"/>
      <c r="P874" s="98"/>
      <c r="Q874" s="99" t="s">
        <v>1218</v>
      </c>
      <c r="R874" s="100" t="n">
        <v>0</v>
      </c>
      <c r="S874" s="101" t="n">
        <v>19901</v>
      </c>
    </row>
    <row r="875" customFormat="false" ht="15" hidden="false" customHeight="false" outlineLevel="0" collapsed="false">
      <c r="A875" s="90" t="s">
        <v>2532</v>
      </c>
      <c r="B875" s="102" t="s">
        <v>2533</v>
      </c>
      <c r="C875" s="92"/>
      <c r="D875" s="93"/>
      <c r="E875" s="107" t="s">
        <v>115</v>
      </c>
      <c r="F875" s="95"/>
      <c r="G875" s="95"/>
      <c r="H875" s="95"/>
      <c r="I875" s="95"/>
      <c r="J875" s="95"/>
      <c r="K875" s="95"/>
      <c r="L875" s="95"/>
      <c r="M875" s="96" t="s">
        <v>2464</v>
      </c>
      <c r="N875" s="97" t="n">
        <v>10</v>
      </c>
      <c r="O875" s="96" t="s">
        <v>2502</v>
      </c>
      <c r="P875" s="98"/>
      <c r="Q875" s="99" t="s">
        <v>1215</v>
      </c>
      <c r="R875" s="100" t="n">
        <v>0</v>
      </c>
      <c r="S875" s="101" t="n">
        <v>19902</v>
      </c>
    </row>
    <row r="876" customFormat="false" ht="15" hidden="false" customHeight="false" outlineLevel="0" collapsed="false">
      <c r="A876" s="90" t="s">
        <v>2534</v>
      </c>
      <c r="B876" s="102" t="s">
        <v>2535</v>
      </c>
      <c r="C876" s="92"/>
      <c r="D876" s="93"/>
      <c r="E876" s="107" t="s">
        <v>46</v>
      </c>
      <c r="F876" s="95"/>
      <c r="G876" s="95"/>
      <c r="H876" s="95"/>
      <c r="I876" s="95"/>
      <c r="J876" s="95"/>
      <c r="K876" s="95"/>
      <c r="L876" s="95"/>
      <c r="M876" s="96" t="s">
        <v>2464</v>
      </c>
      <c r="N876" s="97" t="n">
        <v>10</v>
      </c>
      <c r="O876" s="96"/>
      <c r="P876" s="98"/>
      <c r="Q876" s="99" t="s">
        <v>1218</v>
      </c>
      <c r="R876" s="100" t="n">
        <v>0</v>
      </c>
      <c r="S876" s="101" t="n">
        <v>19908</v>
      </c>
    </row>
    <row r="877" customFormat="false" ht="15" hidden="false" customHeight="false" outlineLevel="0" collapsed="false">
      <c r="A877" s="90" t="s">
        <v>2536</v>
      </c>
      <c r="B877" s="102" t="s">
        <v>2537</v>
      </c>
      <c r="C877" s="92"/>
      <c r="D877" s="93"/>
      <c r="E877" s="107" t="s">
        <v>46</v>
      </c>
      <c r="F877" s="95"/>
      <c r="G877" s="95"/>
      <c r="H877" s="95"/>
      <c r="I877" s="95"/>
      <c r="J877" s="95"/>
      <c r="K877" s="95"/>
      <c r="L877" s="95"/>
      <c r="M877" s="96" t="s">
        <v>2464</v>
      </c>
      <c r="N877" s="97" t="n">
        <v>10</v>
      </c>
      <c r="O877" s="96"/>
      <c r="P877" s="98"/>
      <c r="Q877" s="99" t="s">
        <v>1218</v>
      </c>
      <c r="R877" s="100" t="n">
        <v>0</v>
      </c>
      <c r="S877" s="101" t="n">
        <v>19927</v>
      </c>
    </row>
    <row r="878" customFormat="false" ht="15" hidden="false" customHeight="false" outlineLevel="0" collapsed="false">
      <c r="A878" s="90" t="s">
        <v>2538</v>
      </c>
      <c r="B878" s="102" t="s">
        <v>2539</v>
      </c>
      <c r="C878" s="92"/>
      <c r="D878" s="93"/>
      <c r="E878" s="107" t="s">
        <v>46</v>
      </c>
      <c r="F878" s="95"/>
      <c r="G878" s="95"/>
      <c r="H878" s="95"/>
      <c r="I878" s="95"/>
      <c r="J878" s="95"/>
      <c r="K878" s="95"/>
      <c r="L878" s="95"/>
      <c r="M878" s="96" t="s">
        <v>2464</v>
      </c>
      <c r="N878" s="97" t="n">
        <v>10</v>
      </c>
      <c r="O878" s="96"/>
      <c r="P878" s="98"/>
      <c r="Q878" s="99" t="s">
        <v>1215</v>
      </c>
      <c r="R878" s="100" t="n">
        <v>0</v>
      </c>
      <c r="S878" s="101" t="n">
        <v>19970</v>
      </c>
    </row>
    <row r="879" customFormat="false" ht="15" hidden="false" customHeight="false" outlineLevel="0" collapsed="false">
      <c r="A879" s="90" t="s">
        <v>2540</v>
      </c>
      <c r="B879" s="102" t="s">
        <v>2541</v>
      </c>
      <c r="C879" s="92"/>
      <c r="D879" s="93"/>
      <c r="E879" s="107" t="s">
        <v>46</v>
      </c>
      <c r="F879" s="95"/>
      <c r="G879" s="95"/>
      <c r="H879" s="95"/>
      <c r="I879" s="95"/>
      <c r="J879" s="95"/>
      <c r="K879" s="95"/>
      <c r="L879" s="95"/>
      <c r="M879" s="96" t="s">
        <v>2464</v>
      </c>
      <c r="N879" s="97" t="n">
        <v>10</v>
      </c>
      <c r="O879" s="96"/>
      <c r="P879" s="98"/>
      <c r="Q879" s="99" t="s">
        <v>1215</v>
      </c>
      <c r="R879" s="100" t="n">
        <v>0</v>
      </c>
      <c r="S879" s="101" t="n">
        <v>19977</v>
      </c>
    </row>
    <row r="880" customFormat="false" ht="15" hidden="false" customHeight="false" outlineLevel="0" collapsed="false">
      <c r="A880" s="90" t="s">
        <v>2542</v>
      </c>
      <c r="B880" s="102" t="s">
        <v>2543</v>
      </c>
      <c r="C880" s="92"/>
      <c r="D880" s="93"/>
      <c r="E880" s="107" t="s">
        <v>46</v>
      </c>
      <c r="F880" s="95"/>
      <c r="G880" s="95"/>
      <c r="H880" s="95"/>
      <c r="I880" s="95"/>
      <c r="J880" s="95"/>
      <c r="K880" s="95"/>
      <c r="L880" s="95"/>
      <c r="M880" s="96" t="s">
        <v>2464</v>
      </c>
      <c r="N880" s="97" t="n">
        <v>10</v>
      </c>
      <c r="O880" s="96"/>
      <c r="P880" s="98"/>
      <c r="Q880" s="99" t="s">
        <v>1215</v>
      </c>
      <c r="R880" s="100" t="n">
        <v>0</v>
      </c>
      <c r="S880" s="101" t="n">
        <v>19979</v>
      </c>
    </row>
    <row r="881" customFormat="false" ht="15" hidden="false" customHeight="false" outlineLevel="0" collapsed="false">
      <c r="A881" s="90" t="s">
        <v>2544</v>
      </c>
      <c r="B881" s="102" t="s">
        <v>2545</v>
      </c>
      <c r="C881" s="92"/>
      <c r="D881" s="93"/>
      <c r="E881" s="107" t="s">
        <v>2031</v>
      </c>
      <c r="F881" s="95"/>
      <c r="G881" s="95"/>
      <c r="H881" s="95"/>
      <c r="I881" s="95"/>
      <c r="J881" s="95"/>
      <c r="K881" s="95"/>
      <c r="L881" s="95"/>
      <c r="M881" s="96" t="s">
        <v>2464</v>
      </c>
      <c r="N881" s="97" t="n">
        <v>10</v>
      </c>
      <c r="O881" s="96"/>
      <c r="P881" s="98"/>
      <c r="Q881" s="99" t="s">
        <v>1215</v>
      </c>
      <c r="R881" s="100" t="n">
        <v>0</v>
      </c>
      <c r="S881" s="101" t="n">
        <v>20002</v>
      </c>
    </row>
    <row r="882" customFormat="false" ht="15" hidden="false" customHeight="false" outlineLevel="0" collapsed="false">
      <c r="A882" s="90" t="s">
        <v>2546</v>
      </c>
      <c r="B882" s="102" t="s">
        <v>2547</v>
      </c>
      <c r="C882" s="92"/>
      <c r="D882" s="93"/>
      <c r="E882" s="107" t="s">
        <v>46</v>
      </c>
      <c r="F882" s="95"/>
      <c r="G882" s="95"/>
      <c r="H882" s="95"/>
      <c r="I882" s="95"/>
      <c r="J882" s="95"/>
      <c r="K882" s="95"/>
      <c r="L882" s="95"/>
      <c r="M882" s="96" t="s">
        <v>2464</v>
      </c>
      <c r="N882" s="97" t="n">
        <v>10</v>
      </c>
      <c r="O882" s="96"/>
      <c r="P882" s="98"/>
      <c r="Q882" s="99" t="s">
        <v>1215</v>
      </c>
      <c r="R882" s="100" t="n">
        <v>0</v>
      </c>
      <c r="S882" s="101" t="n">
        <v>20003</v>
      </c>
    </row>
    <row r="883" customFormat="false" ht="15" hidden="false" customHeight="false" outlineLevel="0" collapsed="false">
      <c r="A883" s="90" t="s">
        <v>2548</v>
      </c>
      <c r="B883" s="102" t="s">
        <v>2549</v>
      </c>
      <c r="C883" s="92"/>
      <c r="D883" s="93"/>
      <c r="E883" s="107" t="s">
        <v>46</v>
      </c>
      <c r="F883" s="95"/>
      <c r="G883" s="95"/>
      <c r="H883" s="95"/>
      <c r="I883" s="95"/>
      <c r="J883" s="95"/>
      <c r="K883" s="95"/>
      <c r="L883" s="95"/>
      <c r="M883" s="96" t="s">
        <v>2464</v>
      </c>
      <c r="N883" s="97" t="n">
        <v>10</v>
      </c>
      <c r="O883" s="96"/>
      <c r="P883" s="98"/>
      <c r="Q883" s="99" t="s">
        <v>1215</v>
      </c>
      <c r="R883" s="100" t="n">
        <v>0</v>
      </c>
      <c r="S883" s="101" t="n">
        <v>20006</v>
      </c>
    </row>
    <row r="884" customFormat="false" ht="15" hidden="false" customHeight="false" outlineLevel="0" collapsed="false">
      <c r="A884" s="90" t="s">
        <v>2550</v>
      </c>
      <c r="B884" s="102" t="s">
        <v>2551</v>
      </c>
      <c r="C884" s="92"/>
      <c r="D884" s="93"/>
      <c r="E884" s="107" t="s">
        <v>404</v>
      </c>
      <c r="F884" s="95"/>
      <c r="G884" s="95"/>
      <c r="H884" s="95"/>
      <c r="I884" s="95"/>
      <c r="J884" s="95"/>
      <c r="K884" s="95"/>
      <c r="L884" s="95"/>
      <c r="M884" s="96" t="s">
        <v>2464</v>
      </c>
      <c r="N884" s="97" t="n">
        <v>10</v>
      </c>
      <c r="O884" s="96"/>
      <c r="P884" s="98"/>
      <c r="Q884" s="99" t="s">
        <v>1215</v>
      </c>
      <c r="R884" s="100" t="n">
        <v>0</v>
      </c>
      <c r="S884" s="101" t="n">
        <v>20010</v>
      </c>
    </row>
    <row r="885" customFormat="false" ht="15" hidden="false" customHeight="false" outlineLevel="0" collapsed="false">
      <c r="A885" s="90" t="s">
        <v>2552</v>
      </c>
      <c r="B885" s="102" t="s">
        <v>2553</v>
      </c>
      <c r="C885" s="92"/>
      <c r="D885" s="93"/>
      <c r="E885" s="107" t="s">
        <v>46</v>
      </c>
      <c r="F885" s="95"/>
      <c r="G885" s="95"/>
      <c r="H885" s="95"/>
      <c r="I885" s="95"/>
      <c r="J885" s="95"/>
      <c r="K885" s="95"/>
      <c r="L885" s="95"/>
      <c r="M885" s="96" t="s">
        <v>2464</v>
      </c>
      <c r="N885" s="97" t="n">
        <v>10</v>
      </c>
      <c r="O885" s="96"/>
      <c r="P885" s="98"/>
      <c r="Q885" s="99" t="s">
        <v>1218</v>
      </c>
      <c r="R885" s="100" t="n">
        <v>0</v>
      </c>
      <c r="S885" s="101" t="n">
        <v>20013</v>
      </c>
    </row>
    <row r="886" customFormat="false" ht="15" hidden="false" customHeight="false" outlineLevel="0" collapsed="false">
      <c r="A886" s="90" t="s">
        <v>2554</v>
      </c>
      <c r="B886" s="102" t="s">
        <v>2555</v>
      </c>
      <c r="C886" s="92"/>
      <c r="D886" s="93"/>
      <c r="E886" s="107" t="s">
        <v>46</v>
      </c>
      <c r="F886" s="95"/>
      <c r="G886" s="95"/>
      <c r="H886" s="95"/>
      <c r="I886" s="95"/>
      <c r="J886" s="95"/>
      <c r="K886" s="95"/>
      <c r="L886" s="95"/>
      <c r="M886" s="96" t="s">
        <v>2464</v>
      </c>
      <c r="N886" s="97" t="n">
        <v>10</v>
      </c>
      <c r="O886" s="96"/>
      <c r="P886" s="98"/>
      <c r="Q886" s="99" t="s">
        <v>1218</v>
      </c>
      <c r="R886" s="100" t="n">
        <v>0</v>
      </c>
      <c r="S886" s="101" t="n">
        <v>20014</v>
      </c>
    </row>
    <row r="887" customFormat="false" ht="15" hidden="false" customHeight="false" outlineLevel="0" collapsed="false">
      <c r="A887" s="90" t="s">
        <v>2556</v>
      </c>
      <c r="B887" s="102" t="s">
        <v>2557</v>
      </c>
      <c r="C887" s="92"/>
      <c r="D887" s="93"/>
      <c r="E887" s="107" t="s">
        <v>115</v>
      </c>
      <c r="F887" s="95"/>
      <c r="G887" s="95"/>
      <c r="H887" s="95"/>
      <c r="I887" s="95"/>
      <c r="J887" s="95"/>
      <c r="K887" s="95"/>
      <c r="L887" s="95"/>
      <c r="M887" s="96" t="s">
        <v>2464</v>
      </c>
      <c r="N887" s="97" t="n">
        <v>10</v>
      </c>
      <c r="O887" s="96"/>
      <c r="P887" s="98"/>
      <c r="Q887" s="99" t="s">
        <v>1215</v>
      </c>
      <c r="R887" s="100" t="n">
        <v>0</v>
      </c>
      <c r="S887" s="101" t="n">
        <v>1712</v>
      </c>
    </row>
    <row r="888" customFormat="false" ht="15" hidden="false" customHeight="false" outlineLevel="0" collapsed="false">
      <c r="A888" s="90" t="s">
        <v>2558</v>
      </c>
      <c r="B888" s="102" t="s">
        <v>2559</v>
      </c>
      <c r="C888" s="92"/>
      <c r="D888" s="93"/>
      <c r="E888" s="107" t="s">
        <v>115</v>
      </c>
      <c r="F888" s="95"/>
      <c r="G888" s="95"/>
      <c r="H888" s="95"/>
      <c r="I888" s="95"/>
      <c r="J888" s="95"/>
      <c r="K888" s="95"/>
      <c r="L888" s="95"/>
      <c r="M888" s="96" t="s">
        <v>2464</v>
      </c>
      <c r="N888" s="97" t="n">
        <v>10</v>
      </c>
      <c r="O888" s="96"/>
      <c r="P888" s="98"/>
      <c r="Q888" s="99" t="s">
        <v>1218</v>
      </c>
      <c r="R888" s="100" t="n">
        <v>0</v>
      </c>
      <c r="S888" s="101" t="n">
        <v>1522</v>
      </c>
    </row>
    <row r="889" customFormat="false" ht="15" hidden="false" customHeight="false" outlineLevel="0" collapsed="false">
      <c r="A889" s="90" t="s">
        <v>2560</v>
      </c>
      <c r="B889" s="102" t="s">
        <v>2561</v>
      </c>
      <c r="C889" s="92"/>
      <c r="D889" s="93"/>
      <c r="E889" s="107" t="s">
        <v>46</v>
      </c>
      <c r="F889" s="95"/>
      <c r="G889" s="95"/>
      <c r="H889" s="95"/>
      <c r="I889" s="95"/>
      <c r="J889" s="95"/>
      <c r="K889" s="95"/>
      <c r="L889" s="95"/>
      <c r="M889" s="96" t="s">
        <v>2464</v>
      </c>
      <c r="N889" s="97" t="n">
        <v>10</v>
      </c>
      <c r="O889" s="96"/>
      <c r="P889" s="98"/>
      <c r="Q889" s="99" t="s">
        <v>1218</v>
      </c>
      <c r="R889" s="100" t="n">
        <v>0</v>
      </c>
      <c r="S889" s="101" t="n">
        <v>19686</v>
      </c>
    </row>
    <row r="890" customFormat="false" ht="15" hidden="false" customHeight="false" outlineLevel="0" collapsed="false">
      <c r="A890" s="90" t="s">
        <v>2562</v>
      </c>
      <c r="B890" s="102" t="s">
        <v>2563</v>
      </c>
      <c r="C890" s="92"/>
      <c r="D890" s="93"/>
      <c r="E890" s="107" t="s">
        <v>115</v>
      </c>
      <c r="F890" s="95"/>
      <c r="G890" s="95"/>
      <c r="H890" s="95"/>
      <c r="I890" s="95"/>
      <c r="J890" s="95"/>
      <c r="K890" s="95"/>
      <c r="L890" s="95"/>
      <c r="M890" s="96" t="s">
        <v>2464</v>
      </c>
      <c r="N890" s="97" t="n">
        <v>10</v>
      </c>
      <c r="O890" s="96"/>
      <c r="P890" s="98"/>
      <c r="Q890" s="99" t="s">
        <v>1215</v>
      </c>
      <c r="R890" s="100" t="n">
        <v>0</v>
      </c>
      <c r="S890" s="101" t="n">
        <v>19691</v>
      </c>
    </row>
    <row r="891" customFormat="false" ht="15" hidden="false" customHeight="false" outlineLevel="0" collapsed="false">
      <c r="A891" s="90" t="s">
        <v>2564</v>
      </c>
      <c r="B891" s="102" t="s">
        <v>2565</v>
      </c>
      <c r="C891" s="92"/>
      <c r="D891" s="93"/>
      <c r="E891" s="107" t="s">
        <v>46</v>
      </c>
      <c r="F891" s="95"/>
      <c r="G891" s="95"/>
      <c r="H891" s="95"/>
      <c r="I891" s="95"/>
      <c r="J891" s="95"/>
      <c r="K891" s="95"/>
      <c r="L891" s="95"/>
      <c r="M891" s="96" t="s">
        <v>2464</v>
      </c>
      <c r="N891" s="97" t="n">
        <v>10</v>
      </c>
      <c r="O891" s="96"/>
      <c r="P891" s="98"/>
      <c r="Q891" s="99" t="s">
        <v>1218</v>
      </c>
      <c r="R891" s="100" t="n">
        <v>0</v>
      </c>
      <c r="S891" s="101" t="n">
        <v>19700</v>
      </c>
    </row>
    <row r="892" customFormat="false" ht="15" hidden="false" customHeight="false" outlineLevel="0" collapsed="false">
      <c r="A892" s="90" t="s">
        <v>2566</v>
      </c>
      <c r="B892" s="102" t="s">
        <v>2567</v>
      </c>
      <c r="C892" s="92"/>
      <c r="D892" s="93"/>
      <c r="E892" s="107" t="s">
        <v>46</v>
      </c>
      <c r="F892" s="95"/>
      <c r="G892" s="95"/>
      <c r="H892" s="95"/>
      <c r="I892" s="95"/>
      <c r="J892" s="95"/>
      <c r="K892" s="95"/>
      <c r="L892" s="95"/>
      <c r="M892" s="96" t="s">
        <v>2464</v>
      </c>
      <c r="N892" s="97" t="n">
        <v>10</v>
      </c>
      <c r="O892" s="96"/>
      <c r="P892" s="98"/>
      <c r="Q892" s="99" t="s">
        <v>1218</v>
      </c>
      <c r="R892" s="100" t="n">
        <v>0</v>
      </c>
      <c r="S892" s="101" t="n">
        <v>19701</v>
      </c>
    </row>
    <row r="893" customFormat="false" ht="15" hidden="false" customHeight="false" outlineLevel="0" collapsed="false">
      <c r="A893" s="90" t="s">
        <v>2568</v>
      </c>
      <c r="B893" s="102" t="s">
        <v>2569</v>
      </c>
      <c r="C893" s="92"/>
      <c r="D893" s="93"/>
      <c r="E893" s="107" t="s">
        <v>46</v>
      </c>
      <c r="F893" s="95"/>
      <c r="G893" s="95"/>
      <c r="H893" s="95"/>
      <c r="I893" s="95"/>
      <c r="J893" s="95"/>
      <c r="K893" s="95"/>
      <c r="L893" s="95"/>
      <c r="M893" s="96" t="s">
        <v>2464</v>
      </c>
      <c r="N893" s="97" t="n">
        <v>10</v>
      </c>
      <c r="O893" s="96"/>
      <c r="P893" s="98"/>
      <c r="Q893" s="99" t="s">
        <v>1218</v>
      </c>
      <c r="R893" s="100" t="n">
        <v>0</v>
      </c>
      <c r="S893" s="101" t="n">
        <v>19702</v>
      </c>
    </row>
    <row r="894" customFormat="false" ht="15" hidden="false" customHeight="false" outlineLevel="0" collapsed="false">
      <c r="A894" s="90" t="s">
        <v>2570</v>
      </c>
      <c r="B894" s="102" t="s">
        <v>2571</v>
      </c>
      <c r="C894" s="92"/>
      <c r="D894" s="93"/>
      <c r="E894" s="107" t="s">
        <v>115</v>
      </c>
      <c r="F894" s="95"/>
      <c r="G894" s="95"/>
      <c r="H894" s="95"/>
      <c r="I894" s="95"/>
      <c r="J894" s="95"/>
      <c r="K894" s="95"/>
      <c r="L894" s="95"/>
      <c r="M894" s="96" t="s">
        <v>2464</v>
      </c>
      <c r="N894" s="97" t="n">
        <v>10</v>
      </c>
      <c r="O894" s="96"/>
      <c r="P894" s="98"/>
      <c r="Q894" s="99" t="s">
        <v>1218</v>
      </c>
      <c r="R894" s="100" t="n">
        <v>0</v>
      </c>
      <c r="S894" s="101" t="n">
        <v>19703</v>
      </c>
    </row>
    <row r="895" customFormat="false" ht="15" hidden="false" customHeight="false" outlineLevel="0" collapsed="false">
      <c r="A895" s="90" t="s">
        <v>2572</v>
      </c>
      <c r="B895" s="102" t="s">
        <v>2573</v>
      </c>
      <c r="C895" s="92"/>
      <c r="D895" s="93"/>
      <c r="E895" s="107" t="s">
        <v>46</v>
      </c>
      <c r="F895" s="95"/>
      <c r="G895" s="95"/>
      <c r="H895" s="95"/>
      <c r="I895" s="95"/>
      <c r="J895" s="95"/>
      <c r="K895" s="95"/>
      <c r="L895" s="95"/>
      <c r="M895" s="96" t="s">
        <v>2464</v>
      </c>
      <c r="N895" s="97" t="n">
        <v>10</v>
      </c>
      <c r="O895" s="96"/>
      <c r="P895" s="98"/>
      <c r="Q895" s="99" t="s">
        <v>1215</v>
      </c>
      <c r="R895" s="100" t="n">
        <v>0</v>
      </c>
      <c r="S895" s="101" t="n">
        <v>19714</v>
      </c>
    </row>
    <row r="896" customFormat="false" ht="15" hidden="false" customHeight="false" outlineLevel="0" collapsed="false">
      <c r="A896" s="90" t="s">
        <v>2574</v>
      </c>
      <c r="B896" s="102" t="s">
        <v>2575</v>
      </c>
      <c r="C896" s="92"/>
      <c r="D896" s="93"/>
      <c r="E896" s="107" t="s">
        <v>404</v>
      </c>
      <c r="F896" s="95"/>
      <c r="G896" s="95"/>
      <c r="H896" s="95"/>
      <c r="I896" s="95"/>
      <c r="J896" s="95"/>
      <c r="K896" s="95"/>
      <c r="L896" s="95"/>
      <c r="M896" s="96" t="s">
        <v>2464</v>
      </c>
      <c r="N896" s="97" t="n">
        <v>10</v>
      </c>
      <c r="O896" s="96"/>
      <c r="P896" s="98"/>
      <c r="Q896" s="99" t="s">
        <v>1215</v>
      </c>
      <c r="R896" s="100" t="n">
        <v>0</v>
      </c>
      <c r="S896" s="101" t="n">
        <v>19734</v>
      </c>
    </row>
    <row r="897" customFormat="false" ht="15" hidden="false" customHeight="false" outlineLevel="0" collapsed="false">
      <c r="A897" s="90" t="s">
        <v>2576</v>
      </c>
      <c r="B897" s="102" t="s">
        <v>2577</v>
      </c>
      <c r="C897" s="92"/>
      <c r="D897" s="93"/>
      <c r="E897" s="107" t="s">
        <v>46</v>
      </c>
      <c r="F897" s="95"/>
      <c r="G897" s="95"/>
      <c r="H897" s="95"/>
      <c r="I897" s="95"/>
      <c r="J897" s="95"/>
      <c r="K897" s="95"/>
      <c r="L897" s="95"/>
      <c r="M897" s="96" t="s">
        <v>2464</v>
      </c>
      <c r="N897" s="97" t="n">
        <v>10</v>
      </c>
      <c r="O897" s="96"/>
      <c r="P897" s="98"/>
      <c r="Q897" s="99" t="s">
        <v>1215</v>
      </c>
      <c r="R897" s="100" t="n">
        <v>0</v>
      </c>
      <c r="S897" s="101" t="n">
        <v>19736</v>
      </c>
    </row>
    <row r="898" customFormat="false" ht="15" hidden="false" customHeight="false" outlineLevel="0" collapsed="false">
      <c r="A898" s="109"/>
      <c r="B898" s="102"/>
      <c r="C898" s="92"/>
      <c r="D898" s="93"/>
      <c r="E898" s="94"/>
      <c r="F898" s="95"/>
      <c r="G898" s="95"/>
      <c r="H898" s="95"/>
      <c r="I898" s="95"/>
      <c r="J898" s="95"/>
      <c r="K898" s="95"/>
      <c r="L898" s="95"/>
      <c r="M898" s="96"/>
      <c r="N898" s="97"/>
      <c r="O898" s="96"/>
      <c r="P898" s="98"/>
      <c r="Q898" s="99"/>
      <c r="R898" s="100" t="n">
        <v>0</v>
      </c>
      <c r="S898" s="89"/>
    </row>
    <row r="899" customFormat="false" ht="15" hidden="false" customHeight="false" outlineLevel="0" collapsed="false">
      <c r="A899" s="90"/>
      <c r="B899" s="102"/>
      <c r="C899" s="92"/>
      <c r="D899" s="93"/>
      <c r="E899" s="107"/>
      <c r="F899" s="95"/>
      <c r="G899" s="95"/>
      <c r="H899" s="95"/>
      <c r="I899" s="95"/>
      <c r="J899" s="95"/>
      <c r="K899" s="95"/>
      <c r="L899" s="95"/>
      <c r="M899" s="96"/>
      <c r="N899" s="97"/>
      <c r="O899" s="96"/>
      <c r="P899" s="98"/>
      <c r="Q899" s="99"/>
      <c r="R899" s="100" t="n">
        <v>0</v>
      </c>
      <c r="S899" s="89"/>
    </row>
    <row r="900" customFormat="false" ht="15" hidden="false" customHeight="false" outlineLevel="0" collapsed="false">
      <c r="A900" s="90"/>
      <c r="B900" s="102"/>
      <c r="C900" s="92"/>
      <c r="D900" s="93"/>
      <c r="E900" s="107"/>
      <c r="F900" s="95"/>
      <c r="G900" s="95"/>
      <c r="H900" s="95"/>
      <c r="I900" s="95"/>
      <c r="J900" s="95"/>
      <c r="K900" s="95"/>
      <c r="L900" s="95"/>
      <c r="M900" s="96"/>
      <c r="N900" s="97"/>
      <c r="O900" s="96"/>
      <c r="P900" s="98"/>
      <c r="Q900" s="99"/>
      <c r="R900" s="100" t="n">
        <v>0</v>
      </c>
      <c r="S900" s="89"/>
    </row>
    <row r="901" customFormat="false" ht="15" hidden="false" customHeight="false" outlineLevel="0" collapsed="false">
      <c r="A901" s="90"/>
      <c r="B901" s="102"/>
      <c r="C901" s="92"/>
      <c r="D901" s="93"/>
      <c r="E901" s="107"/>
      <c r="F901" s="95"/>
      <c r="G901" s="95"/>
      <c r="H901" s="95"/>
      <c r="I901" s="95"/>
      <c r="J901" s="95"/>
      <c r="K901" s="95"/>
      <c r="L901" s="95"/>
      <c r="M901" s="96"/>
      <c r="N901" s="97"/>
      <c r="O901" s="96"/>
      <c r="P901" s="98"/>
      <c r="Q901" s="99"/>
      <c r="R901" s="100" t="n">
        <v>0</v>
      </c>
      <c r="S901" s="89"/>
    </row>
    <row r="902" customFormat="false" ht="15" hidden="false" customHeight="false" outlineLevel="0" collapsed="false">
      <c r="A902" s="90"/>
      <c r="B902" s="102"/>
      <c r="C902" s="92"/>
      <c r="D902" s="93"/>
      <c r="E902" s="107"/>
      <c r="F902" s="95"/>
      <c r="G902" s="95"/>
      <c r="H902" s="95"/>
      <c r="I902" s="95"/>
      <c r="J902" s="95"/>
      <c r="K902" s="95"/>
      <c r="L902" s="95"/>
      <c r="M902" s="96"/>
      <c r="N902" s="97"/>
      <c r="O902" s="96"/>
      <c r="P902" s="98"/>
      <c r="Q902" s="99"/>
      <c r="R902" s="100" t="n">
        <v>0</v>
      </c>
      <c r="S902" s="89"/>
    </row>
    <row r="903" customFormat="false" ht="15" hidden="false" customHeight="false" outlineLevel="0" collapsed="false">
      <c r="A903" s="90"/>
      <c r="B903" s="102"/>
      <c r="C903" s="92"/>
      <c r="D903" s="93"/>
      <c r="E903" s="107"/>
      <c r="F903" s="95"/>
      <c r="G903" s="95"/>
      <c r="H903" s="95"/>
      <c r="I903" s="95"/>
      <c r="J903" s="95"/>
      <c r="K903" s="95"/>
      <c r="L903" s="95"/>
      <c r="M903" s="96"/>
      <c r="N903" s="97"/>
      <c r="O903" s="96"/>
      <c r="P903" s="98"/>
      <c r="Q903" s="99"/>
      <c r="R903" s="100" t="n">
        <v>0</v>
      </c>
      <c r="S903" s="89"/>
    </row>
    <row r="904" customFormat="false" ht="15" hidden="false" customHeight="false" outlineLevel="0" collapsed="false">
      <c r="A904" s="109"/>
      <c r="B904" s="102"/>
      <c r="C904" s="157"/>
      <c r="D904" s="158"/>
      <c r="E904" s="94"/>
      <c r="F904" s="95"/>
      <c r="G904" s="95"/>
      <c r="H904" s="95"/>
      <c r="I904" s="95"/>
      <c r="J904" s="95"/>
      <c r="K904" s="95"/>
      <c r="L904" s="95"/>
      <c r="M904" s="96"/>
      <c r="N904" s="97"/>
      <c r="O904" s="96"/>
      <c r="P904" s="98"/>
      <c r="Q904" s="99"/>
      <c r="R904" s="100" t="n">
        <v>0</v>
      </c>
      <c r="S904" s="89"/>
    </row>
  </sheetData>
  <sheetProtection sheet="true" password="c39f" objects="true" scenarios="true"/>
  <autoFilter ref="A1:S904"/>
  <printOptions headings="false" gridLines="false" gridLinesSet="true" horizontalCentered="true" verticalCentered="false"/>
  <pageMargins left="0.275694444444444" right="0.236111111111111" top="0.551388888888889" bottom="0.747916666666667" header="0.275694444444444" footer="0.551388888888889"/>
  <pageSetup paperSize="9" scale="100" fitToWidth="1" fitToHeight="1" pageOrder="downThenOver" orientation="portrait" blackAndWhite="false" draft="false" cellComments="none" horizontalDpi="300" verticalDpi="300" copies="1"/>
  <headerFooter differentFirst="false" differentOddEven="false">
    <oddHeader>&amp;LIBMR - conforme AFNOR T90-395 oct. 2003</oddHeader>
    <oddFooter>&amp;L&amp;8&amp;F / &amp;A - imprimé le &amp;D&amp;R&amp;9&amp;P /&amp;N</oddFoot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X106"/>
  <sheetViews>
    <sheetView showFormulas="false" showGridLines="true" showRowColHeaders="false" showZeros="true" rightToLeft="false" tabSelected="false" showOutlineSymbols="true" defaultGridColor="true" view="normal" topLeftCell="A1" colorId="64" zoomScale="85" zoomScaleNormal="85" zoomScalePageLayoutView="100" workbookViewId="0">
      <selection pane="topLeft" activeCell="A9" activeCellId="0" sqref="A9"/>
    </sheetView>
  </sheetViews>
  <sheetFormatPr defaultColWidth="11.0546875" defaultRowHeight="12.75" zeroHeight="false" outlineLevelRow="0" outlineLevelCol="0"/>
  <cols>
    <col collapsed="false" customWidth="true" hidden="false" outlineLevel="0" max="1" min="1" style="0" width="16.56"/>
    <col collapsed="false" customWidth="true" hidden="false" outlineLevel="0" max="2" min="2" style="0" width="22.42"/>
    <col collapsed="false" customWidth="true" hidden="false" outlineLevel="0" max="3" min="3" style="0" width="11.13"/>
    <col collapsed="false" customWidth="true" hidden="false" outlineLevel="0" max="4" min="4" style="0" width="7.42"/>
    <col collapsed="false" customWidth="true" hidden="false" outlineLevel="0" max="17" min="5" style="0" width="7.56"/>
    <col collapsed="false" customWidth="true" hidden="false" outlineLevel="0" max="18" min="18" style="0" width="8.7"/>
    <col collapsed="false" customWidth="true" hidden="false" outlineLevel="0" max="24" min="19" style="0" width="7.56"/>
  </cols>
  <sheetData>
    <row r="1" customFormat="false" ht="15" hidden="false" customHeight="false" outlineLevel="0" collapsed="false">
      <c r="A1" s="168" t="s">
        <v>2578</v>
      </c>
    </row>
    <row r="2" customFormat="false" ht="12.75" hidden="false" customHeight="false" outlineLevel="0" collapsed="false">
      <c r="A2" s="169"/>
    </row>
    <row r="4" customFormat="false" ht="12.75" hidden="false" customHeight="false" outlineLevel="0" collapsed="false">
      <c r="A4" s="170" t="s">
        <v>2579</v>
      </c>
      <c r="B4" s="171"/>
      <c r="C4" s="171"/>
      <c r="D4" s="171"/>
      <c r="E4" s="171"/>
      <c r="F4" s="171"/>
      <c r="G4" s="171"/>
      <c r="H4" s="171"/>
      <c r="I4" s="171"/>
      <c r="J4" s="171"/>
      <c r="K4" s="171"/>
      <c r="L4" s="171"/>
      <c r="M4" s="171"/>
      <c r="N4" s="171"/>
      <c r="O4" s="171"/>
      <c r="P4" s="171"/>
      <c r="Q4" s="171"/>
      <c r="R4" s="171"/>
      <c r="S4" s="172"/>
      <c r="T4" s="172"/>
      <c r="U4" s="172"/>
      <c r="V4" s="172"/>
      <c r="W4" s="172"/>
    </row>
    <row r="6" customFormat="false" ht="12.75" hidden="false" customHeight="false" outlineLevel="0" collapsed="false">
      <c r="A6" s="173" t="s">
        <v>2580</v>
      </c>
      <c r="B6" s="174"/>
      <c r="N6" s="175" t="s">
        <v>2581</v>
      </c>
    </row>
    <row r="7" customFormat="false" ht="12.75" hidden="false" customHeight="false" outlineLevel="0" collapsed="false">
      <c r="A7" s="176"/>
      <c r="B7" s="177"/>
      <c r="C7" s="177"/>
      <c r="D7" s="178" t="s">
        <v>39</v>
      </c>
      <c r="E7" s="179" t="s">
        <v>2582</v>
      </c>
      <c r="F7" s="179"/>
      <c r="G7" s="179" t="s">
        <v>2583</v>
      </c>
      <c r="H7" s="179"/>
      <c r="I7" s="179"/>
      <c r="J7" s="179" t="s">
        <v>2584</v>
      </c>
      <c r="K7" s="179"/>
      <c r="L7" s="179"/>
      <c r="M7" s="179"/>
      <c r="N7" s="179" t="s">
        <v>2585</v>
      </c>
      <c r="O7" s="179"/>
      <c r="P7" s="179"/>
      <c r="Q7" s="179"/>
      <c r="R7" s="179" t="s">
        <v>2586</v>
      </c>
      <c r="S7" s="179" t="s">
        <v>2587</v>
      </c>
      <c r="T7" s="179"/>
      <c r="U7" s="179"/>
      <c r="V7" s="179"/>
      <c r="W7" s="179"/>
    </row>
    <row r="8" customFormat="false" ht="12.75" hidden="false" customHeight="false" outlineLevel="0" collapsed="false">
      <c r="A8" s="180" t="s">
        <v>2588</v>
      </c>
      <c r="B8" s="181" t="s">
        <v>2589</v>
      </c>
      <c r="C8" s="182" t="s">
        <v>2590</v>
      </c>
      <c r="D8" s="183"/>
      <c r="E8" s="184" t="s">
        <v>2591</v>
      </c>
      <c r="F8" s="185" t="s">
        <v>2592</v>
      </c>
      <c r="G8" s="186" t="n">
        <v>1</v>
      </c>
      <c r="H8" s="187" t="n">
        <v>2</v>
      </c>
      <c r="I8" s="188" t="n">
        <v>3</v>
      </c>
      <c r="J8" s="184" t="s">
        <v>2593</v>
      </c>
      <c r="K8" s="189" t="s">
        <v>2594</v>
      </c>
      <c r="L8" s="189" t="s">
        <v>2595</v>
      </c>
      <c r="M8" s="185" t="s">
        <v>2596</v>
      </c>
      <c r="N8" s="184" t="s">
        <v>2593</v>
      </c>
      <c r="O8" s="189" t="s">
        <v>2594</v>
      </c>
      <c r="P8" s="189" t="s">
        <v>2595</v>
      </c>
      <c r="Q8" s="185" t="s">
        <v>2596</v>
      </c>
      <c r="R8" s="190" t="s">
        <v>2597</v>
      </c>
      <c r="S8" s="184" t="s">
        <v>2598</v>
      </c>
      <c r="T8" s="189" t="s">
        <v>2599</v>
      </c>
      <c r="U8" s="189" t="s">
        <v>2600</v>
      </c>
      <c r="V8" s="189" t="s">
        <v>2601</v>
      </c>
      <c r="W8" s="185" t="s">
        <v>2602</v>
      </c>
    </row>
    <row r="9" customFormat="false" ht="12.75" hidden="false" customHeight="false" outlineLevel="0" collapsed="false">
      <c r="A9" s="191"/>
      <c r="B9" s="192"/>
      <c r="C9" s="193"/>
      <c r="D9" s="194"/>
      <c r="E9" s="195"/>
      <c r="F9" s="196"/>
      <c r="G9" s="195"/>
      <c r="H9" s="197"/>
      <c r="I9" s="196"/>
      <c r="J9" s="198"/>
      <c r="K9" s="199"/>
      <c r="L9" s="200"/>
      <c r="M9" s="201"/>
      <c r="N9" s="202"/>
      <c r="O9" s="199"/>
      <c r="P9" s="200"/>
      <c r="Q9" s="201"/>
      <c r="R9" s="203"/>
      <c r="S9" s="204"/>
      <c r="T9" s="200"/>
      <c r="U9" s="200"/>
      <c r="V9" s="200"/>
      <c r="W9" s="201"/>
    </row>
    <row r="10" customFormat="false" ht="12.75" hidden="false" customHeight="false" outlineLevel="0" collapsed="false">
      <c r="A10" s="191"/>
      <c r="B10" s="192"/>
      <c r="C10" s="193"/>
      <c r="D10" s="194"/>
      <c r="E10" s="195"/>
      <c r="F10" s="196"/>
      <c r="G10" s="195"/>
      <c r="H10" s="197"/>
      <c r="I10" s="196"/>
      <c r="J10" s="198"/>
      <c r="K10" s="199"/>
      <c r="L10" s="200"/>
      <c r="M10" s="201"/>
      <c r="N10" s="202"/>
      <c r="O10" s="199"/>
      <c r="P10" s="200"/>
      <c r="Q10" s="201"/>
      <c r="R10" s="203"/>
      <c r="S10" s="204"/>
      <c r="T10" s="200"/>
      <c r="U10" s="200"/>
      <c r="V10" s="200"/>
      <c r="W10" s="201"/>
    </row>
    <row r="11" customFormat="false" ht="12.75" hidden="false" customHeight="false" outlineLevel="0" collapsed="false">
      <c r="A11" s="191"/>
      <c r="B11" s="192"/>
      <c r="C11" s="193"/>
      <c r="D11" s="194"/>
      <c r="E11" s="195"/>
      <c r="F11" s="196"/>
      <c r="G11" s="195"/>
      <c r="H11" s="197"/>
      <c r="I11" s="196"/>
      <c r="J11" s="198"/>
      <c r="K11" s="199"/>
      <c r="L11" s="200"/>
      <c r="M11" s="201"/>
      <c r="N11" s="202"/>
      <c r="O11" s="199"/>
      <c r="P11" s="200"/>
      <c r="Q11" s="201"/>
      <c r="R11" s="203"/>
      <c r="S11" s="204"/>
      <c r="T11" s="200"/>
      <c r="U11" s="200"/>
      <c r="V11" s="200"/>
      <c r="W11" s="201"/>
    </row>
    <row r="12" customFormat="false" ht="12.75" hidden="false" customHeight="false" outlineLevel="0" collapsed="false">
      <c r="A12" s="191"/>
      <c r="B12" s="192"/>
      <c r="C12" s="193"/>
      <c r="D12" s="194"/>
      <c r="E12" s="195"/>
      <c r="F12" s="196"/>
      <c r="G12" s="195"/>
      <c r="H12" s="197"/>
      <c r="I12" s="196"/>
      <c r="J12" s="198"/>
      <c r="K12" s="199"/>
      <c r="L12" s="200"/>
      <c r="M12" s="201"/>
      <c r="N12" s="202"/>
      <c r="O12" s="199"/>
      <c r="P12" s="200"/>
      <c r="Q12" s="201"/>
      <c r="R12" s="203"/>
      <c r="S12" s="204"/>
      <c r="T12" s="200"/>
      <c r="U12" s="200"/>
      <c r="V12" s="200"/>
      <c r="W12" s="201"/>
    </row>
    <row r="13" customFormat="false" ht="12.75" hidden="false" customHeight="false" outlineLevel="0" collapsed="false">
      <c r="A13" s="191"/>
      <c r="B13" s="192"/>
      <c r="C13" s="193"/>
      <c r="D13" s="194"/>
      <c r="E13" s="195"/>
      <c r="F13" s="196"/>
      <c r="G13" s="195"/>
      <c r="H13" s="197"/>
      <c r="I13" s="196"/>
      <c r="J13" s="198"/>
      <c r="K13" s="199"/>
      <c r="L13" s="200"/>
      <c r="M13" s="201"/>
      <c r="N13" s="202"/>
      <c r="O13" s="199"/>
      <c r="P13" s="200"/>
      <c r="Q13" s="201"/>
      <c r="R13" s="203"/>
      <c r="S13" s="204"/>
      <c r="T13" s="200"/>
      <c r="U13" s="200"/>
      <c r="V13" s="200"/>
      <c r="W13" s="201"/>
    </row>
    <row r="14" customFormat="false" ht="12.75" hidden="false" customHeight="false" outlineLevel="0" collapsed="false">
      <c r="A14" s="191"/>
      <c r="B14" s="192"/>
      <c r="C14" s="193"/>
      <c r="D14" s="194"/>
      <c r="E14" s="195"/>
      <c r="F14" s="196"/>
      <c r="G14" s="195"/>
      <c r="H14" s="197"/>
      <c r="I14" s="196"/>
      <c r="J14" s="198"/>
      <c r="K14" s="199"/>
      <c r="L14" s="200"/>
      <c r="M14" s="201"/>
      <c r="N14" s="202"/>
      <c r="O14" s="199"/>
      <c r="P14" s="200"/>
      <c r="Q14" s="201"/>
      <c r="R14" s="203"/>
      <c r="S14" s="204"/>
      <c r="T14" s="200"/>
      <c r="U14" s="200"/>
      <c r="V14" s="200"/>
      <c r="W14" s="201"/>
    </row>
    <row r="15" customFormat="false" ht="12.75" hidden="false" customHeight="false" outlineLevel="0" collapsed="false">
      <c r="A15" s="191"/>
      <c r="B15" s="192"/>
      <c r="C15" s="193"/>
      <c r="D15" s="194"/>
      <c r="E15" s="195"/>
      <c r="F15" s="196"/>
      <c r="G15" s="195"/>
      <c r="H15" s="197"/>
      <c r="I15" s="196"/>
      <c r="J15" s="198"/>
      <c r="K15" s="199"/>
      <c r="L15" s="200"/>
      <c r="M15" s="201"/>
      <c r="N15" s="202"/>
      <c r="O15" s="199"/>
      <c r="P15" s="200"/>
      <c r="Q15" s="201"/>
      <c r="R15" s="203"/>
      <c r="S15" s="204"/>
      <c r="T15" s="200"/>
      <c r="U15" s="200"/>
      <c r="V15" s="200"/>
      <c r="W15" s="201"/>
    </row>
    <row r="16" customFormat="false" ht="12.75" hidden="false" customHeight="false" outlineLevel="0" collapsed="false">
      <c r="A16" s="191"/>
      <c r="B16" s="192"/>
      <c r="C16" s="193"/>
      <c r="D16" s="194"/>
      <c r="E16" s="195"/>
      <c r="F16" s="196"/>
      <c r="G16" s="195"/>
      <c r="H16" s="197"/>
      <c r="I16" s="196"/>
      <c r="J16" s="198"/>
      <c r="K16" s="199"/>
      <c r="L16" s="200"/>
      <c r="M16" s="201"/>
      <c r="N16" s="202"/>
      <c r="O16" s="199"/>
      <c r="P16" s="200"/>
      <c r="Q16" s="201"/>
      <c r="R16" s="203"/>
      <c r="S16" s="204"/>
      <c r="T16" s="200"/>
      <c r="U16" s="200"/>
      <c r="V16" s="200"/>
      <c r="W16" s="201"/>
    </row>
    <row r="17" customFormat="false" ht="12.75" hidden="false" customHeight="false" outlineLevel="0" collapsed="false">
      <c r="A17" s="191"/>
      <c r="B17" s="192"/>
      <c r="C17" s="193"/>
      <c r="D17" s="194"/>
      <c r="E17" s="195"/>
      <c r="F17" s="196"/>
      <c r="G17" s="195"/>
      <c r="H17" s="197"/>
      <c r="I17" s="196"/>
      <c r="J17" s="198"/>
      <c r="K17" s="199"/>
      <c r="L17" s="200"/>
      <c r="M17" s="201"/>
      <c r="N17" s="202"/>
      <c r="O17" s="199"/>
      <c r="P17" s="200"/>
      <c r="Q17" s="201"/>
      <c r="R17" s="203"/>
      <c r="S17" s="204"/>
      <c r="T17" s="200"/>
      <c r="U17" s="200"/>
      <c r="V17" s="200"/>
      <c r="W17" s="201"/>
    </row>
    <row r="18" customFormat="false" ht="12.75" hidden="false" customHeight="false" outlineLevel="0" collapsed="false">
      <c r="A18" s="191"/>
      <c r="B18" s="192"/>
      <c r="C18" s="193"/>
      <c r="D18" s="194"/>
      <c r="E18" s="195"/>
      <c r="F18" s="196"/>
      <c r="G18" s="195"/>
      <c r="H18" s="197"/>
      <c r="I18" s="196"/>
      <c r="J18" s="198"/>
      <c r="K18" s="199"/>
      <c r="L18" s="200"/>
      <c r="M18" s="201"/>
      <c r="N18" s="202"/>
      <c r="O18" s="199"/>
      <c r="P18" s="200"/>
      <c r="Q18" s="201"/>
      <c r="R18" s="203"/>
      <c r="S18" s="204"/>
      <c r="T18" s="200"/>
      <c r="U18" s="200"/>
      <c r="V18" s="200"/>
      <c r="W18" s="201"/>
    </row>
    <row r="19" customFormat="false" ht="12.75" hidden="false" customHeight="false" outlineLevel="0" collapsed="false">
      <c r="A19" s="191"/>
      <c r="B19" s="192"/>
      <c r="C19" s="193"/>
      <c r="D19" s="194"/>
      <c r="E19" s="195"/>
      <c r="F19" s="196"/>
      <c r="G19" s="195"/>
      <c r="H19" s="197"/>
      <c r="I19" s="196"/>
      <c r="J19" s="198"/>
      <c r="K19" s="199"/>
      <c r="L19" s="200"/>
      <c r="M19" s="201"/>
      <c r="N19" s="202"/>
      <c r="O19" s="199"/>
      <c r="P19" s="200"/>
      <c r="Q19" s="201"/>
      <c r="R19" s="203"/>
      <c r="S19" s="204"/>
      <c r="T19" s="200"/>
      <c r="U19" s="200"/>
      <c r="V19" s="200"/>
      <c r="W19" s="201"/>
    </row>
    <row r="20" customFormat="false" ht="12.75" hidden="false" customHeight="false" outlineLevel="0" collapsed="false">
      <c r="A20" s="191"/>
      <c r="B20" s="192"/>
      <c r="C20" s="193"/>
      <c r="D20" s="194"/>
      <c r="E20" s="195"/>
      <c r="F20" s="196"/>
      <c r="G20" s="195"/>
      <c r="H20" s="197"/>
      <c r="I20" s="196"/>
      <c r="J20" s="198"/>
      <c r="K20" s="199"/>
      <c r="L20" s="200"/>
      <c r="M20" s="201"/>
      <c r="N20" s="202"/>
      <c r="O20" s="199"/>
      <c r="P20" s="200"/>
      <c r="Q20" s="201"/>
      <c r="R20" s="203"/>
      <c r="S20" s="204"/>
      <c r="T20" s="200"/>
      <c r="U20" s="200"/>
      <c r="V20" s="200"/>
      <c r="W20" s="201"/>
    </row>
    <row r="21" customFormat="false" ht="12.75" hidden="false" customHeight="false" outlineLevel="0" collapsed="false">
      <c r="A21" s="191"/>
      <c r="B21" s="192"/>
      <c r="C21" s="193"/>
      <c r="D21" s="194"/>
      <c r="E21" s="195"/>
      <c r="F21" s="196"/>
      <c r="G21" s="195"/>
      <c r="H21" s="197"/>
      <c r="I21" s="196"/>
      <c r="J21" s="198"/>
      <c r="K21" s="199"/>
      <c r="L21" s="200"/>
      <c r="M21" s="201"/>
      <c r="N21" s="202"/>
      <c r="O21" s="199"/>
      <c r="P21" s="200"/>
      <c r="Q21" s="201"/>
      <c r="R21" s="203"/>
      <c r="S21" s="204"/>
      <c r="T21" s="200"/>
      <c r="U21" s="200"/>
      <c r="V21" s="200"/>
      <c r="W21" s="201"/>
    </row>
    <row r="22" customFormat="false" ht="12.75" hidden="false" customHeight="false" outlineLevel="0" collapsed="false">
      <c r="A22" s="191"/>
      <c r="B22" s="192"/>
      <c r="C22" s="193"/>
      <c r="D22" s="194"/>
      <c r="E22" s="195"/>
      <c r="F22" s="196"/>
      <c r="G22" s="195"/>
      <c r="H22" s="197"/>
      <c r="I22" s="196"/>
      <c r="J22" s="198"/>
      <c r="K22" s="199"/>
      <c r="L22" s="200"/>
      <c r="M22" s="201"/>
      <c r="N22" s="202"/>
      <c r="O22" s="199"/>
      <c r="P22" s="200"/>
      <c r="Q22" s="201"/>
      <c r="R22" s="203"/>
      <c r="S22" s="204"/>
      <c r="T22" s="200"/>
      <c r="U22" s="200"/>
      <c r="V22" s="200"/>
      <c r="W22" s="201"/>
    </row>
    <row r="23" customFormat="false" ht="12.75" hidden="false" customHeight="false" outlineLevel="0" collapsed="false">
      <c r="A23" s="191"/>
      <c r="B23" s="192"/>
      <c r="C23" s="193"/>
      <c r="D23" s="194"/>
      <c r="E23" s="195"/>
      <c r="F23" s="196"/>
      <c r="G23" s="195"/>
      <c r="H23" s="197"/>
      <c r="I23" s="196"/>
      <c r="J23" s="198"/>
      <c r="K23" s="199"/>
      <c r="L23" s="200"/>
      <c r="M23" s="201"/>
      <c r="N23" s="202"/>
      <c r="O23" s="199"/>
      <c r="P23" s="200"/>
      <c r="Q23" s="201"/>
      <c r="R23" s="203"/>
      <c r="S23" s="204"/>
      <c r="T23" s="200"/>
      <c r="U23" s="200"/>
      <c r="V23" s="200"/>
      <c r="W23" s="201"/>
    </row>
    <row r="24" customFormat="false" ht="12.75" hidden="false" customHeight="false" outlineLevel="0" collapsed="false">
      <c r="A24" s="191"/>
      <c r="B24" s="192"/>
      <c r="C24" s="193"/>
      <c r="D24" s="194"/>
      <c r="E24" s="195"/>
      <c r="F24" s="196"/>
      <c r="G24" s="195"/>
      <c r="H24" s="197"/>
      <c r="I24" s="196"/>
      <c r="J24" s="198"/>
      <c r="K24" s="199"/>
      <c r="L24" s="200"/>
      <c r="M24" s="201"/>
      <c r="N24" s="202"/>
      <c r="O24" s="199"/>
      <c r="P24" s="200"/>
      <c r="Q24" s="201"/>
      <c r="R24" s="203"/>
      <c r="S24" s="204"/>
      <c r="T24" s="200"/>
      <c r="U24" s="200"/>
      <c r="V24" s="200"/>
      <c r="W24" s="201"/>
    </row>
    <row r="25" customFormat="false" ht="12.75" hidden="false" customHeight="false" outlineLevel="0" collapsed="false">
      <c r="A25" s="191"/>
      <c r="B25" s="192"/>
      <c r="C25" s="193"/>
      <c r="D25" s="194"/>
      <c r="E25" s="195"/>
      <c r="F25" s="196"/>
      <c r="G25" s="195"/>
      <c r="H25" s="197"/>
      <c r="I25" s="196"/>
      <c r="J25" s="198"/>
      <c r="K25" s="199"/>
      <c r="L25" s="200"/>
      <c r="M25" s="201"/>
      <c r="N25" s="202"/>
      <c r="O25" s="199"/>
      <c r="P25" s="200"/>
      <c r="Q25" s="201"/>
      <c r="R25" s="203"/>
      <c r="S25" s="204"/>
      <c r="T25" s="200"/>
      <c r="U25" s="200"/>
      <c r="V25" s="200"/>
      <c r="W25" s="201"/>
    </row>
    <row r="26" customFormat="false" ht="12.75" hidden="false" customHeight="false" outlineLevel="0" collapsed="false">
      <c r="A26" s="191"/>
      <c r="B26" s="192"/>
      <c r="C26" s="193"/>
      <c r="D26" s="194"/>
      <c r="E26" s="195"/>
      <c r="F26" s="196"/>
      <c r="G26" s="195"/>
      <c r="H26" s="197"/>
      <c r="I26" s="196"/>
      <c r="J26" s="198"/>
      <c r="K26" s="199"/>
      <c r="L26" s="200"/>
      <c r="M26" s="201"/>
      <c r="N26" s="202"/>
      <c r="O26" s="199"/>
      <c r="P26" s="200"/>
      <c r="Q26" s="201"/>
      <c r="R26" s="203"/>
      <c r="S26" s="204"/>
      <c r="T26" s="200"/>
      <c r="U26" s="200"/>
      <c r="V26" s="200"/>
      <c r="W26" s="201"/>
    </row>
    <row r="27" customFormat="false" ht="12.75" hidden="false" customHeight="false" outlineLevel="0" collapsed="false">
      <c r="A27" s="191"/>
      <c r="B27" s="192"/>
      <c r="C27" s="193"/>
      <c r="D27" s="194"/>
      <c r="E27" s="195"/>
      <c r="F27" s="196"/>
      <c r="G27" s="195"/>
      <c r="H27" s="197"/>
      <c r="I27" s="196"/>
      <c r="J27" s="198"/>
      <c r="K27" s="199"/>
      <c r="L27" s="200"/>
      <c r="M27" s="201"/>
      <c r="N27" s="202"/>
      <c r="O27" s="199"/>
      <c r="P27" s="200"/>
      <c r="Q27" s="201"/>
      <c r="R27" s="203"/>
      <c r="S27" s="204"/>
      <c r="T27" s="200"/>
      <c r="U27" s="200"/>
      <c r="V27" s="200"/>
      <c r="W27" s="201"/>
    </row>
    <row r="28" customFormat="false" ht="12.75" hidden="false" customHeight="false" outlineLevel="0" collapsed="false">
      <c r="A28" s="191"/>
      <c r="B28" s="192"/>
      <c r="C28" s="193"/>
      <c r="D28" s="194"/>
      <c r="E28" s="195"/>
      <c r="F28" s="196"/>
      <c r="G28" s="195"/>
      <c r="H28" s="197"/>
      <c r="I28" s="196"/>
      <c r="J28" s="198"/>
      <c r="K28" s="199"/>
      <c r="L28" s="200"/>
      <c r="M28" s="201"/>
      <c r="N28" s="202"/>
      <c r="O28" s="199"/>
      <c r="P28" s="200"/>
      <c r="Q28" s="201"/>
      <c r="R28" s="203"/>
      <c r="S28" s="204"/>
      <c r="T28" s="200"/>
      <c r="U28" s="200"/>
      <c r="V28" s="200"/>
      <c r="W28" s="201"/>
    </row>
    <row r="29" customFormat="false" ht="12.75" hidden="false" customHeight="false" outlineLevel="0" collapsed="false">
      <c r="A29" s="191"/>
      <c r="B29" s="192"/>
      <c r="C29" s="193"/>
      <c r="D29" s="194"/>
      <c r="E29" s="195"/>
      <c r="F29" s="196"/>
      <c r="G29" s="195"/>
      <c r="H29" s="197"/>
      <c r="I29" s="196"/>
      <c r="J29" s="198"/>
      <c r="K29" s="199"/>
      <c r="L29" s="200"/>
      <c r="M29" s="201"/>
      <c r="N29" s="202"/>
      <c r="O29" s="199"/>
      <c r="P29" s="200"/>
      <c r="Q29" s="201"/>
      <c r="R29" s="203"/>
      <c r="S29" s="204"/>
      <c r="T29" s="200"/>
      <c r="U29" s="200"/>
      <c r="V29" s="200"/>
      <c r="W29" s="201"/>
    </row>
    <row r="30" customFormat="false" ht="12.75" hidden="false" customHeight="false" outlineLevel="0" collapsed="false">
      <c r="A30" s="191"/>
      <c r="B30" s="192"/>
      <c r="C30" s="193"/>
      <c r="D30" s="194"/>
      <c r="E30" s="195"/>
      <c r="F30" s="196"/>
      <c r="G30" s="195"/>
      <c r="H30" s="197"/>
      <c r="I30" s="196"/>
      <c r="J30" s="198"/>
      <c r="K30" s="199"/>
      <c r="L30" s="200"/>
      <c r="M30" s="201"/>
      <c r="N30" s="202"/>
      <c r="O30" s="199"/>
      <c r="P30" s="200"/>
      <c r="Q30" s="201"/>
      <c r="R30" s="203"/>
      <c r="S30" s="204"/>
      <c r="T30" s="200"/>
      <c r="U30" s="200"/>
      <c r="V30" s="200"/>
      <c r="W30" s="201"/>
    </row>
    <row r="31" customFormat="false" ht="12.75" hidden="false" customHeight="false" outlineLevel="0" collapsed="false">
      <c r="A31" s="191"/>
      <c r="B31" s="192"/>
      <c r="C31" s="193"/>
      <c r="D31" s="194"/>
      <c r="E31" s="195"/>
      <c r="F31" s="196"/>
      <c r="G31" s="195"/>
      <c r="H31" s="197"/>
      <c r="I31" s="196"/>
      <c r="J31" s="198"/>
      <c r="K31" s="199"/>
      <c r="L31" s="200"/>
      <c r="M31" s="201"/>
      <c r="N31" s="202"/>
      <c r="O31" s="199"/>
      <c r="P31" s="200"/>
      <c r="Q31" s="201"/>
      <c r="R31" s="203"/>
      <c r="S31" s="204"/>
      <c r="T31" s="200"/>
      <c r="U31" s="200"/>
      <c r="V31" s="200"/>
      <c r="W31" s="201"/>
    </row>
    <row r="32" customFormat="false" ht="12.75" hidden="false" customHeight="false" outlineLevel="0" collapsed="false">
      <c r="A32" s="191"/>
      <c r="B32" s="192"/>
      <c r="C32" s="193"/>
      <c r="D32" s="194"/>
      <c r="E32" s="195"/>
      <c r="F32" s="196"/>
      <c r="G32" s="195"/>
      <c r="H32" s="197"/>
      <c r="I32" s="196"/>
      <c r="J32" s="198"/>
      <c r="K32" s="199"/>
      <c r="L32" s="200"/>
      <c r="M32" s="201"/>
      <c r="N32" s="202"/>
      <c r="O32" s="199"/>
      <c r="P32" s="200"/>
      <c r="Q32" s="201"/>
      <c r="R32" s="203"/>
      <c r="S32" s="204"/>
      <c r="T32" s="200"/>
      <c r="U32" s="200"/>
      <c r="V32" s="200"/>
      <c r="W32" s="201"/>
    </row>
    <row r="33" customFormat="false" ht="12.75" hidden="false" customHeight="false" outlineLevel="0" collapsed="false">
      <c r="A33" s="191"/>
      <c r="B33" s="192"/>
      <c r="C33" s="193"/>
      <c r="D33" s="194"/>
      <c r="E33" s="195"/>
      <c r="F33" s="196"/>
      <c r="G33" s="195"/>
      <c r="H33" s="197"/>
      <c r="I33" s="196"/>
      <c r="J33" s="198"/>
      <c r="K33" s="199"/>
      <c r="L33" s="200"/>
      <c r="M33" s="201"/>
      <c r="N33" s="202"/>
      <c r="O33" s="199"/>
      <c r="P33" s="200"/>
      <c r="Q33" s="201"/>
      <c r="R33" s="203"/>
      <c r="S33" s="204"/>
      <c r="T33" s="200"/>
      <c r="U33" s="200"/>
      <c r="V33" s="200"/>
      <c r="W33" s="201"/>
    </row>
    <row r="34" customFormat="false" ht="12.75" hidden="false" customHeight="false" outlineLevel="0" collapsed="false">
      <c r="A34" s="191"/>
      <c r="B34" s="192"/>
      <c r="C34" s="193"/>
      <c r="D34" s="194"/>
      <c r="E34" s="195"/>
      <c r="F34" s="196"/>
      <c r="G34" s="195"/>
      <c r="H34" s="197"/>
      <c r="I34" s="196"/>
      <c r="J34" s="198"/>
      <c r="K34" s="199"/>
      <c r="L34" s="200"/>
      <c r="M34" s="201"/>
      <c r="N34" s="202"/>
      <c r="O34" s="199"/>
      <c r="P34" s="200"/>
      <c r="Q34" s="201"/>
      <c r="R34" s="203"/>
      <c r="S34" s="204"/>
      <c r="T34" s="200"/>
      <c r="U34" s="200"/>
      <c r="V34" s="200"/>
      <c r="W34" s="201"/>
    </row>
    <row r="35" customFormat="false" ht="12.75" hidden="false" customHeight="false" outlineLevel="0" collapsed="false">
      <c r="A35" s="205"/>
      <c r="B35" s="206"/>
      <c r="C35" s="207"/>
      <c r="D35" s="208"/>
      <c r="E35" s="209"/>
      <c r="F35" s="210"/>
      <c r="G35" s="209"/>
      <c r="H35" s="211"/>
      <c r="I35" s="210"/>
      <c r="J35" s="212"/>
      <c r="K35" s="213"/>
      <c r="L35" s="214"/>
      <c r="M35" s="215"/>
      <c r="N35" s="216"/>
      <c r="O35" s="213"/>
      <c r="P35" s="214"/>
      <c r="Q35" s="215"/>
      <c r="R35" s="217"/>
      <c r="S35" s="218"/>
      <c r="T35" s="214"/>
      <c r="U35" s="214"/>
      <c r="V35" s="214"/>
      <c r="W35" s="215"/>
    </row>
    <row r="36" customFormat="false" ht="12.75" hidden="false" customHeight="false" outlineLevel="0" collapsed="false">
      <c r="C36" s="219"/>
      <c r="D36" s="220"/>
      <c r="J36" s="220"/>
      <c r="K36" s="220"/>
      <c r="N36" s="221"/>
      <c r="O36" s="221"/>
      <c r="P36" s="222"/>
      <c r="Q36" s="222"/>
      <c r="R36" s="221"/>
      <c r="S36" s="222"/>
      <c r="T36" s="222"/>
      <c r="U36" s="222"/>
      <c r="V36" s="222"/>
      <c r="W36" s="222"/>
      <c r="X36" s="222"/>
    </row>
    <row r="37" customFormat="false" ht="12.75" hidden="false" customHeight="false" outlineLevel="0" collapsed="false">
      <c r="C37" s="219"/>
      <c r="D37" s="220"/>
      <c r="I37" s="57"/>
      <c r="J37" s="223"/>
      <c r="K37" s="223"/>
      <c r="L37" s="57"/>
      <c r="M37" s="50"/>
      <c r="N37" s="221"/>
      <c r="O37" s="221"/>
      <c r="P37" s="222"/>
      <c r="Q37" s="222"/>
      <c r="R37" s="221"/>
      <c r="S37" s="222"/>
      <c r="T37" s="222"/>
      <c r="U37" s="222"/>
      <c r="V37" s="222"/>
      <c r="W37" s="222"/>
      <c r="X37" s="222"/>
    </row>
    <row r="38" customFormat="false" ht="12.75" hidden="false" customHeight="false" outlineLevel="0" collapsed="false">
      <c r="C38" s="219"/>
      <c r="D38" s="220"/>
      <c r="I38" s="57"/>
      <c r="J38" s="223"/>
      <c r="K38" s="223"/>
      <c r="L38" s="57"/>
      <c r="M38" s="50"/>
      <c r="N38" s="220"/>
      <c r="O38" s="220"/>
      <c r="R38" s="220"/>
    </row>
    <row r="39" customFormat="false" ht="12.75" hidden="false" customHeight="false" outlineLevel="0" collapsed="false">
      <c r="C39" s="219"/>
      <c r="D39" s="220"/>
      <c r="I39" s="57"/>
      <c r="J39" s="223"/>
      <c r="K39" s="223"/>
      <c r="L39" s="57"/>
      <c r="M39" s="50"/>
      <c r="N39" s="220"/>
      <c r="O39" s="220"/>
      <c r="R39" s="220"/>
    </row>
    <row r="40" customFormat="false" ht="12.75" hidden="false" customHeight="false" outlineLevel="0" collapsed="false">
      <c r="C40" s="219"/>
      <c r="D40" s="220"/>
      <c r="I40" s="57"/>
      <c r="J40" s="223"/>
      <c r="K40" s="223"/>
      <c r="L40" s="57"/>
      <c r="M40" s="50"/>
      <c r="N40" s="220"/>
      <c r="O40" s="220"/>
      <c r="R40" s="220"/>
    </row>
    <row r="41" customFormat="false" ht="12.75" hidden="false" customHeight="false" outlineLevel="0" collapsed="false">
      <c r="C41" s="219"/>
      <c r="D41" s="220"/>
      <c r="J41" s="220"/>
      <c r="K41" s="220"/>
      <c r="M41" s="50"/>
      <c r="N41" s="220"/>
      <c r="O41" s="220"/>
      <c r="R41" s="220"/>
    </row>
    <row r="42" customFormat="false" ht="12.75" hidden="false" customHeight="false" outlineLevel="0" collapsed="false">
      <c r="C42" s="219"/>
      <c r="D42" s="220"/>
      <c r="J42" s="220"/>
      <c r="K42" s="220"/>
      <c r="N42" s="220"/>
      <c r="O42" s="220"/>
      <c r="R42" s="220"/>
    </row>
    <row r="43" customFormat="false" ht="12.75" hidden="false" customHeight="false" outlineLevel="0" collapsed="false">
      <c r="C43" s="219"/>
      <c r="D43" s="220"/>
      <c r="J43" s="220"/>
      <c r="K43" s="220"/>
      <c r="N43" s="220"/>
      <c r="O43" s="220"/>
      <c r="R43" s="220"/>
    </row>
    <row r="44" customFormat="false" ht="12.75" hidden="false" customHeight="false" outlineLevel="0" collapsed="false">
      <c r="C44" s="219"/>
      <c r="D44" s="220"/>
      <c r="J44" s="220"/>
      <c r="K44" s="220"/>
      <c r="N44" s="220"/>
      <c r="O44" s="220"/>
      <c r="R44" s="220"/>
    </row>
    <row r="45" customFormat="false" ht="12.75" hidden="false" customHeight="false" outlineLevel="0" collapsed="false">
      <c r="C45" s="219"/>
      <c r="D45" s="220"/>
      <c r="J45" s="220"/>
      <c r="K45" s="220"/>
      <c r="N45" s="220"/>
      <c r="O45" s="220"/>
      <c r="R45" s="220"/>
    </row>
    <row r="46" customFormat="false" ht="12.75" hidden="false" customHeight="false" outlineLevel="0" collapsed="false">
      <c r="C46" s="219"/>
      <c r="D46" s="220"/>
      <c r="J46" s="220"/>
      <c r="K46" s="220"/>
      <c r="N46" s="220"/>
      <c r="O46" s="220"/>
      <c r="R46" s="220"/>
    </row>
    <row r="47" customFormat="false" ht="12.75" hidden="false" customHeight="false" outlineLevel="0" collapsed="false">
      <c r="C47" s="219"/>
      <c r="D47" s="220"/>
      <c r="J47" s="220"/>
      <c r="K47" s="220"/>
      <c r="N47" s="220"/>
      <c r="O47" s="220"/>
      <c r="R47" s="220"/>
    </row>
    <row r="48" customFormat="false" ht="12.75" hidden="false" customHeight="false" outlineLevel="0" collapsed="false">
      <c r="C48" s="219"/>
      <c r="D48" s="220"/>
      <c r="J48" s="220"/>
      <c r="K48" s="220"/>
      <c r="N48" s="220"/>
      <c r="O48" s="220"/>
      <c r="R48" s="220"/>
    </row>
    <row r="49" customFormat="false" ht="12.75" hidden="false" customHeight="false" outlineLevel="0" collapsed="false">
      <c r="C49" s="219"/>
      <c r="D49" s="220"/>
      <c r="J49" s="220"/>
      <c r="K49" s="220"/>
      <c r="N49" s="220"/>
      <c r="O49" s="220"/>
      <c r="R49" s="220"/>
    </row>
    <row r="50" customFormat="false" ht="12.75" hidden="false" customHeight="false" outlineLevel="0" collapsed="false">
      <c r="C50" s="219"/>
      <c r="D50" s="220"/>
      <c r="J50" s="220"/>
      <c r="K50" s="220"/>
      <c r="N50" s="220"/>
      <c r="O50" s="220"/>
      <c r="R50" s="220"/>
    </row>
    <row r="51" customFormat="false" ht="12.75" hidden="false" customHeight="false" outlineLevel="0" collapsed="false">
      <c r="C51" s="219"/>
      <c r="D51" s="220"/>
      <c r="J51" s="220"/>
      <c r="K51" s="220"/>
      <c r="N51" s="220"/>
      <c r="O51" s="220"/>
      <c r="R51" s="220"/>
    </row>
    <row r="52" customFormat="false" ht="12.75" hidden="false" customHeight="false" outlineLevel="0" collapsed="false">
      <c r="C52" s="219"/>
      <c r="D52" s="220"/>
      <c r="J52" s="220"/>
      <c r="K52" s="220"/>
      <c r="N52" s="220"/>
      <c r="O52" s="220"/>
      <c r="R52" s="220"/>
    </row>
    <row r="53" customFormat="false" ht="12.75" hidden="false" customHeight="false" outlineLevel="0" collapsed="false">
      <c r="C53" s="219"/>
      <c r="D53" s="220"/>
      <c r="J53" s="220"/>
      <c r="K53" s="220"/>
      <c r="N53" s="220"/>
      <c r="O53" s="220"/>
      <c r="R53" s="220"/>
    </row>
    <row r="54" customFormat="false" ht="12.75" hidden="false" customHeight="false" outlineLevel="0" collapsed="false">
      <c r="C54" s="219"/>
      <c r="D54" s="220"/>
      <c r="J54" s="220"/>
      <c r="K54" s="220"/>
      <c r="N54" s="220"/>
      <c r="O54" s="220"/>
      <c r="R54" s="220"/>
    </row>
    <row r="55" customFormat="false" ht="12.75" hidden="false" customHeight="false" outlineLevel="0" collapsed="false">
      <c r="C55" s="219"/>
      <c r="D55" s="220"/>
      <c r="J55" s="220"/>
      <c r="K55" s="220"/>
      <c r="N55" s="220"/>
      <c r="O55" s="220"/>
      <c r="R55" s="220"/>
    </row>
    <row r="56" customFormat="false" ht="12.75" hidden="false" customHeight="false" outlineLevel="0" collapsed="false">
      <c r="C56" s="219"/>
      <c r="D56" s="220"/>
      <c r="J56" s="220"/>
      <c r="K56" s="220"/>
      <c r="N56" s="220"/>
      <c r="O56" s="220"/>
      <c r="R56" s="220"/>
    </row>
    <row r="57" customFormat="false" ht="12.75" hidden="false" customHeight="false" outlineLevel="0" collapsed="false">
      <c r="C57" s="219"/>
      <c r="D57" s="220"/>
      <c r="J57" s="220"/>
      <c r="K57" s="220"/>
      <c r="N57" s="220"/>
      <c r="O57" s="220"/>
      <c r="R57" s="220"/>
    </row>
    <row r="58" customFormat="false" ht="12.75" hidden="false" customHeight="false" outlineLevel="0" collapsed="false">
      <c r="C58" s="219"/>
      <c r="D58" s="220"/>
      <c r="J58" s="220"/>
      <c r="K58" s="220"/>
      <c r="N58" s="220"/>
      <c r="O58" s="220"/>
      <c r="R58" s="220"/>
    </row>
    <row r="59" customFormat="false" ht="12.75" hidden="false" customHeight="false" outlineLevel="0" collapsed="false">
      <c r="C59" s="219"/>
      <c r="D59" s="220"/>
      <c r="J59" s="220"/>
      <c r="K59" s="220"/>
      <c r="N59" s="220"/>
      <c r="O59" s="220"/>
      <c r="R59" s="220"/>
    </row>
    <row r="60" customFormat="false" ht="12.75" hidden="false" customHeight="false" outlineLevel="0" collapsed="false">
      <c r="C60" s="219"/>
      <c r="D60" s="220"/>
      <c r="J60" s="220"/>
      <c r="K60" s="220"/>
      <c r="N60" s="220"/>
      <c r="O60" s="220"/>
      <c r="R60" s="220"/>
    </row>
    <row r="61" customFormat="false" ht="12.75" hidden="false" customHeight="false" outlineLevel="0" collapsed="false">
      <c r="C61" s="219"/>
      <c r="D61" s="220"/>
      <c r="J61" s="220"/>
      <c r="K61" s="220"/>
      <c r="N61" s="220"/>
      <c r="O61" s="220"/>
      <c r="R61" s="220"/>
    </row>
    <row r="62" customFormat="false" ht="12.75" hidden="false" customHeight="false" outlineLevel="0" collapsed="false">
      <c r="C62" s="219"/>
      <c r="D62" s="220"/>
      <c r="J62" s="220"/>
      <c r="K62" s="220"/>
      <c r="N62" s="220"/>
      <c r="O62" s="220"/>
      <c r="R62" s="220"/>
    </row>
    <row r="63" customFormat="false" ht="12.75" hidden="false" customHeight="false" outlineLevel="0" collapsed="false">
      <c r="C63" s="219"/>
      <c r="D63" s="220"/>
      <c r="J63" s="220"/>
      <c r="K63" s="220"/>
      <c r="N63" s="220"/>
      <c r="O63" s="220"/>
      <c r="R63" s="220"/>
    </row>
    <row r="64" customFormat="false" ht="12.75" hidden="false" customHeight="false" outlineLevel="0" collapsed="false">
      <c r="C64" s="219"/>
      <c r="D64" s="220"/>
      <c r="J64" s="220"/>
      <c r="K64" s="220"/>
      <c r="N64" s="220"/>
      <c r="O64" s="220"/>
      <c r="R64" s="220"/>
    </row>
    <row r="65" customFormat="false" ht="12.75" hidden="false" customHeight="false" outlineLevel="0" collapsed="false">
      <c r="C65" s="219"/>
      <c r="D65" s="220"/>
      <c r="J65" s="220"/>
      <c r="K65" s="220"/>
      <c r="N65" s="220"/>
      <c r="O65" s="220"/>
      <c r="R65" s="220"/>
    </row>
    <row r="66" customFormat="false" ht="12.75" hidden="false" customHeight="false" outlineLevel="0" collapsed="false">
      <c r="C66" s="219"/>
      <c r="D66" s="220"/>
      <c r="J66" s="220"/>
      <c r="K66" s="220"/>
      <c r="N66" s="220"/>
      <c r="O66" s="220"/>
      <c r="R66" s="220"/>
    </row>
    <row r="67" customFormat="false" ht="12.75" hidden="false" customHeight="false" outlineLevel="0" collapsed="false">
      <c r="C67" s="219"/>
      <c r="D67" s="220"/>
      <c r="J67" s="220"/>
      <c r="K67" s="220"/>
      <c r="N67" s="220"/>
      <c r="O67" s="220"/>
      <c r="R67" s="220"/>
    </row>
    <row r="68" customFormat="false" ht="12.75" hidden="false" customHeight="false" outlineLevel="0" collapsed="false">
      <c r="C68" s="219"/>
      <c r="D68" s="220"/>
      <c r="J68" s="220"/>
      <c r="K68" s="220"/>
      <c r="N68" s="220"/>
      <c r="O68" s="220"/>
      <c r="R68" s="220"/>
    </row>
    <row r="69" customFormat="false" ht="12.75" hidden="false" customHeight="false" outlineLevel="0" collapsed="false">
      <c r="C69" s="219"/>
      <c r="D69" s="220"/>
      <c r="J69" s="220"/>
      <c r="K69" s="220"/>
      <c r="N69" s="220"/>
      <c r="O69" s="220"/>
      <c r="R69" s="220"/>
    </row>
    <row r="70" customFormat="false" ht="12.75" hidden="false" customHeight="false" outlineLevel="0" collapsed="false">
      <c r="C70" s="219"/>
      <c r="D70" s="220"/>
      <c r="J70" s="220"/>
      <c r="K70" s="220"/>
      <c r="N70" s="220"/>
      <c r="O70" s="220"/>
      <c r="R70" s="220"/>
    </row>
    <row r="71" customFormat="false" ht="12.75" hidden="false" customHeight="false" outlineLevel="0" collapsed="false">
      <c r="C71" s="219"/>
      <c r="D71" s="220"/>
      <c r="J71" s="220"/>
      <c r="K71" s="220"/>
      <c r="N71" s="220"/>
      <c r="O71" s="220"/>
      <c r="R71" s="220"/>
    </row>
    <row r="72" customFormat="false" ht="12.75" hidden="false" customHeight="false" outlineLevel="0" collapsed="false">
      <c r="C72" s="219"/>
      <c r="D72" s="220"/>
      <c r="J72" s="220"/>
      <c r="K72" s="220"/>
      <c r="N72" s="220"/>
      <c r="O72" s="220"/>
      <c r="R72" s="220"/>
    </row>
    <row r="73" customFormat="false" ht="12.75" hidden="false" customHeight="false" outlineLevel="0" collapsed="false">
      <c r="C73" s="219"/>
      <c r="D73" s="220"/>
      <c r="J73" s="220"/>
      <c r="K73" s="220"/>
      <c r="N73" s="220"/>
      <c r="O73" s="220"/>
      <c r="R73" s="220"/>
    </row>
    <row r="74" customFormat="false" ht="12.75" hidden="false" customHeight="false" outlineLevel="0" collapsed="false">
      <c r="C74" s="219"/>
      <c r="D74" s="220"/>
      <c r="J74" s="220"/>
      <c r="K74" s="220"/>
      <c r="N74" s="220"/>
      <c r="O74" s="220"/>
      <c r="R74" s="220"/>
    </row>
    <row r="75" customFormat="false" ht="12.75" hidden="false" customHeight="false" outlineLevel="0" collapsed="false">
      <c r="C75" s="219"/>
      <c r="D75" s="220"/>
      <c r="J75" s="220"/>
      <c r="K75" s="220"/>
      <c r="N75" s="220"/>
      <c r="O75" s="220"/>
      <c r="R75" s="220"/>
    </row>
    <row r="76" customFormat="false" ht="12.75" hidden="false" customHeight="false" outlineLevel="0" collapsed="false">
      <c r="C76" s="219"/>
      <c r="D76" s="220"/>
      <c r="J76" s="220"/>
      <c r="K76" s="220"/>
      <c r="N76" s="220"/>
      <c r="O76" s="220"/>
      <c r="R76" s="220"/>
    </row>
    <row r="77" customFormat="false" ht="12.75" hidden="false" customHeight="false" outlineLevel="0" collapsed="false">
      <c r="C77" s="219"/>
      <c r="D77" s="220"/>
      <c r="J77" s="220"/>
      <c r="K77" s="220"/>
      <c r="N77" s="220"/>
      <c r="O77" s="220"/>
      <c r="R77" s="220"/>
    </row>
    <row r="78" customFormat="false" ht="12.75" hidden="false" customHeight="false" outlineLevel="0" collapsed="false">
      <c r="C78" s="219"/>
      <c r="D78" s="220"/>
      <c r="J78" s="220"/>
      <c r="K78" s="220"/>
      <c r="N78" s="220"/>
      <c r="O78" s="220"/>
      <c r="R78" s="220"/>
    </row>
    <row r="79" customFormat="false" ht="12.75" hidden="false" customHeight="false" outlineLevel="0" collapsed="false">
      <c r="C79" s="219"/>
      <c r="D79" s="220"/>
      <c r="J79" s="220"/>
      <c r="K79" s="220"/>
      <c r="N79" s="220"/>
      <c r="O79" s="220"/>
      <c r="R79" s="220"/>
    </row>
    <row r="80" customFormat="false" ht="12.75" hidden="false" customHeight="false" outlineLevel="0" collapsed="false">
      <c r="C80" s="219"/>
      <c r="D80" s="220"/>
      <c r="J80" s="220"/>
      <c r="K80" s="220"/>
      <c r="N80" s="220"/>
      <c r="O80" s="220"/>
      <c r="R80" s="220"/>
    </row>
    <row r="81" customFormat="false" ht="12.75" hidden="false" customHeight="false" outlineLevel="0" collapsed="false">
      <c r="C81" s="219"/>
      <c r="D81" s="220"/>
      <c r="J81" s="220"/>
      <c r="K81" s="220"/>
      <c r="N81" s="220"/>
      <c r="O81" s="220"/>
      <c r="R81" s="220"/>
    </row>
    <row r="82" customFormat="false" ht="12.75" hidden="false" customHeight="false" outlineLevel="0" collapsed="false">
      <c r="C82" s="219"/>
      <c r="D82" s="220"/>
      <c r="J82" s="220"/>
      <c r="K82" s="220"/>
      <c r="N82" s="220"/>
      <c r="O82" s="220"/>
      <c r="R82" s="220"/>
    </row>
    <row r="83" customFormat="false" ht="12.75" hidden="false" customHeight="false" outlineLevel="0" collapsed="false">
      <c r="C83" s="219"/>
      <c r="D83" s="220"/>
      <c r="J83" s="220"/>
      <c r="K83" s="220"/>
      <c r="N83" s="220"/>
      <c r="O83" s="220"/>
      <c r="R83" s="220"/>
    </row>
    <row r="84" customFormat="false" ht="12.75" hidden="false" customHeight="false" outlineLevel="0" collapsed="false">
      <c r="C84" s="219"/>
      <c r="D84" s="220"/>
      <c r="J84" s="220"/>
      <c r="K84" s="220"/>
      <c r="N84" s="220"/>
      <c r="O84" s="220"/>
      <c r="R84" s="220"/>
    </row>
    <row r="85" customFormat="false" ht="12.75" hidden="false" customHeight="false" outlineLevel="0" collapsed="false">
      <c r="C85" s="219"/>
      <c r="D85" s="220"/>
      <c r="J85" s="220"/>
      <c r="K85" s="220"/>
      <c r="N85" s="220"/>
      <c r="O85" s="220"/>
      <c r="R85" s="220"/>
    </row>
    <row r="86" customFormat="false" ht="12.75" hidden="false" customHeight="false" outlineLevel="0" collapsed="false">
      <c r="C86" s="219"/>
      <c r="D86" s="220"/>
      <c r="J86" s="220"/>
      <c r="K86" s="220"/>
      <c r="N86" s="220"/>
      <c r="O86" s="220"/>
      <c r="R86" s="220"/>
    </row>
    <row r="87" customFormat="false" ht="12.75" hidden="false" customHeight="false" outlineLevel="0" collapsed="false">
      <c r="C87" s="219"/>
      <c r="D87" s="220"/>
      <c r="J87" s="220"/>
      <c r="K87" s="220"/>
      <c r="N87" s="220"/>
      <c r="O87" s="220"/>
      <c r="R87" s="220"/>
    </row>
    <row r="88" customFormat="false" ht="12.75" hidden="false" customHeight="false" outlineLevel="0" collapsed="false">
      <c r="C88" s="219"/>
      <c r="D88" s="220"/>
      <c r="J88" s="220"/>
      <c r="K88" s="220"/>
      <c r="N88" s="220"/>
      <c r="O88" s="220"/>
      <c r="R88" s="220"/>
    </row>
    <row r="89" customFormat="false" ht="12.75" hidden="false" customHeight="false" outlineLevel="0" collapsed="false">
      <c r="C89" s="219"/>
      <c r="D89" s="220"/>
      <c r="J89" s="220"/>
      <c r="K89" s="220"/>
      <c r="N89" s="220"/>
      <c r="O89" s="220"/>
      <c r="R89" s="220"/>
    </row>
    <row r="90" customFormat="false" ht="12.75" hidden="false" customHeight="false" outlineLevel="0" collapsed="false">
      <c r="C90" s="219"/>
      <c r="D90" s="220"/>
      <c r="J90" s="220"/>
      <c r="K90" s="220"/>
      <c r="N90" s="220"/>
      <c r="O90" s="220"/>
      <c r="R90" s="220"/>
    </row>
    <row r="91" customFormat="false" ht="12.75" hidden="false" customHeight="false" outlineLevel="0" collapsed="false">
      <c r="N91" s="220"/>
      <c r="O91" s="220"/>
      <c r="R91" s="220"/>
    </row>
    <row r="92" customFormat="false" ht="12.75" hidden="false" customHeight="false" outlineLevel="0" collapsed="false">
      <c r="N92" s="220"/>
      <c r="O92" s="220"/>
      <c r="R92" s="220"/>
    </row>
    <row r="93" customFormat="false" ht="12.75" hidden="false" customHeight="false" outlineLevel="0" collapsed="false">
      <c r="N93" s="220"/>
      <c r="O93" s="220"/>
      <c r="R93" s="220"/>
    </row>
    <row r="94" customFormat="false" ht="12.75" hidden="false" customHeight="false" outlineLevel="0" collapsed="false">
      <c r="N94" s="220"/>
      <c r="O94" s="220"/>
      <c r="R94" s="220"/>
    </row>
    <row r="95" customFormat="false" ht="12.75" hidden="false" customHeight="false" outlineLevel="0" collapsed="false">
      <c r="N95" s="220"/>
      <c r="O95" s="220"/>
      <c r="R95" s="220"/>
    </row>
    <row r="96" customFormat="false" ht="12.75" hidden="false" customHeight="false" outlineLevel="0" collapsed="false">
      <c r="N96" s="220"/>
      <c r="O96" s="220"/>
      <c r="R96" s="220"/>
    </row>
    <row r="97" customFormat="false" ht="12.75" hidden="false" customHeight="false" outlineLevel="0" collapsed="false">
      <c r="N97" s="220"/>
      <c r="O97" s="220"/>
      <c r="R97" s="220"/>
    </row>
    <row r="98" customFormat="false" ht="12.75" hidden="false" customHeight="false" outlineLevel="0" collapsed="false">
      <c r="N98" s="220"/>
      <c r="O98" s="220"/>
      <c r="R98" s="220"/>
    </row>
    <row r="99" customFormat="false" ht="12.75" hidden="false" customHeight="false" outlineLevel="0" collapsed="false">
      <c r="N99" s="220"/>
      <c r="O99" s="220"/>
      <c r="R99" s="220"/>
    </row>
    <row r="100" customFormat="false" ht="12.75" hidden="false" customHeight="false" outlineLevel="0" collapsed="false">
      <c r="N100" s="220"/>
      <c r="O100" s="220"/>
      <c r="R100" s="220"/>
    </row>
    <row r="101" customFormat="false" ht="12.75" hidden="false" customHeight="false" outlineLevel="0" collapsed="false">
      <c r="N101" s="220"/>
      <c r="O101" s="220"/>
      <c r="R101" s="220"/>
    </row>
    <row r="102" customFormat="false" ht="12.75" hidden="false" customHeight="false" outlineLevel="0" collapsed="false">
      <c r="N102" s="220"/>
      <c r="O102" s="220"/>
      <c r="R102" s="220"/>
    </row>
    <row r="103" customFormat="false" ht="12.75" hidden="false" customHeight="false" outlineLevel="0" collapsed="false">
      <c r="N103" s="220"/>
      <c r="O103" s="220"/>
      <c r="R103" s="220"/>
    </row>
    <row r="104" customFormat="false" ht="12.75" hidden="false" customHeight="false" outlineLevel="0" collapsed="false">
      <c r="N104" s="220"/>
      <c r="O104" s="220"/>
      <c r="R104" s="220"/>
    </row>
    <row r="105" customFormat="false" ht="12.75" hidden="false" customHeight="false" outlineLevel="0" collapsed="false">
      <c r="N105" s="220"/>
      <c r="O105" s="220"/>
      <c r="R105" s="220"/>
    </row>
    <row r="106" customFormat="false" ht="12.75" hidden="false" customHeight="false" outlineLevel="0" collapsed="false">
      <c r="N106" s="220"/>
      <c r="O106" s="220"/>
      <c r="R106" s="220"/>
    </row>
  </sheetData>
  <sheetProtection sheet="true" password="c39f" objects="true" scenarios="true"/>
  <mergeCells count="5">
    <mergeCell ref="E7:F7"/>
    <mergeCell ref="G7:I7"/>
    <mergeCell ref="J7:M7"/>
    <mergeCell ref="N7:Q7"/>
    <mergeCell ref="S7:W7"/>
  </mergeCells>
  <printOptions headings="false" gridLines="false" gridLinesSet="true" horizontalCentered="false" verticalCentered="false"/>
  <pageMargins left="0.7875" right="0.7875" top="0.984722222222222" bottom="0.984722222222222" header="0.492361111111111" footer="0.492361111111111"/>
  <pageSetup paperSize="9"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&amp;L&amp;F / &amp;A - imprimé le &amp;D&amp;Rversion GIS Macrophytes juillet 2006</oddFooter>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0546875" defaultRowHeight="12.75" zeroHeight="false" outlineLevelRow="0" outlineLevelCol="0"/>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1:M396"/>
  <sheetViews>
    <sheetView showFormulas="false" showGridLines="false" showRowColHeaders="false" showZeros="true" rightToLeft="false" tabSelected="false" showOutlineSymbols="true" defaultGridColor="true" view="normal" topLeftCell="A1" colorId="64" zoomScale="100" zoomScaleNormal="100" zoomScalePageLayoutView="100" workbookViewId="0">
      <pane xSplit="0" ySplit="5" topLeftCell="A6" activePane="bottomLeft" state="frozen"/>
      <selection pane="topLeft" activeCell="A1" activeCellId="0" sqref="A1"/>
      <selection pane="bottomLeft" activeCell="B11" activeCellId="0" sqref="B11"/>
    </sheetView>
  </sheetViews>
  <sheetFormatPr defaultColWidth="11.0546875" defaultRowHeight="12.75" zeroHeight="false" outlineLevelRow="0" outlineLevelCol="0"/>
  <cols>
    <col collapsed="false" customWidth="true" hidden="false" outlineLevel="0" max="1" min="1" style="0" width="1.56"/>
    <col collapsed="false" customWidth="true" hidden="false" outlineLevel="0" max="2" min="2" style="0" width="2.84"/>
    <col collapsed="false" customWidth="true" hidden="false" outlineLevel="0" max="3" min="3" style="0" width="5.28"/>
    <col collapsed="false" customWidth="true" hidden="false" outlineLevel="0" max="4" min="4" style="0" width="10.13"/>
    <col collapsed="false" customWidth="true" hidden="false" outlineLevel="0" max="11" min="11" style="0" width="16.84"/>
    <col collapsed="false" customWidth="true" hidden="false" outlineLevel="0" max="12" min="12" style="0" width="1.56"/>
  </cols>
  <sheetData>
    <row r="1" customFormat="false" ht="24.75" hidden="false" customHeight="true" outlineLevel="0" collapsed="false">
      <c r="B1" s="224"/>
      <c r="C1" s="225"/>
      <c r="D1" s="226" t="s">
        <v>2603</v>
      </c>
      <c r="E1" s="226"/>
      <c r="F1" s="227"/>
      <c r="G1" s="227"/>
      <c r="H1" s="227"/>
      <c r="I1" s="227"/>
      <c r="J1" s="228"/>
      <c r="K1" s="229"/>
      <c r="L1" s="230"/>
    </row>
    <row r="2" customFormat="false" ht="24.75" hidden="false" customHeight="true" outlineLevel="0" collapsed="false">
      <c r="B2" s="231"/>
      <c r="C2" s="232"/>
      <c r="D2" s="233" t="s">
        <v>4</v>
      </c>
      <c r="E2" s="4"/>
      <c r="F2" s="4"/>
      <c r="G2" s="4"/>
      <c r="H2" s="4"/>
      <c r="I2" s="234"/>
      <c r="J2" s="235" t="n">
        <v>2</v>
      </c>
      <c r="K2" s="236"/>
      <c r="L2" s="230"/>
    </row>
    <row r="3" s="222" customFormat="true" ht="24.75" hidden="false" customHeight="true" outlineLevel="0" collapsed="false">
      <c r="B3" s="231"/>
      <c r="C3" s="232"/>
      <c r="D3" s="233" t="s">
        <v>2604</v>
      </c>
      <c r="E3" s="233"/>
      <c r="F3" s="4"/>
      <c r="G3" s="4"/>
      <c r="H3" s="4"/>
      <c r="I3" s="237" t="s">
        <v>7</v>
      </c>
      <c r="J3" s="235"/>
      <c r="K3" s="236"/>
      <c r="L3" s="230"/>
    </row>
    <row r="4" s="222" customFormat="true" ht="4.5" hidden="false" customHeight="true" outlineLevel="0" collapsed="false">
      <c r="B4" s="231"/>
      <c r="C4" s="4"/>
      <c r="D4" s="8"/>
      <c r="E4" s="8"/>
      <c r="F4" s="8"/>
      <c r="G4" s="8"/>
      <c r="H4" s="8"/>
      <c r="I4" s="8"/>
      <c r="J4" s="8"/>
      <c r="K4" s="238"/>
      <c r="L4" s="230"/>
    </row>
    <row r="5" customFormat="false" ht="24.75" hidden="false" customHeight="true" outlineLevel="0" collapsed="false">
      <c r="B5" s="239" t="s">
        <v>2605</v>
      </c>
      <c r="C5" s="240"/>
      <c r="D5" s="241"/>
      <c r="E5" s="241"/>
      <c r="F5" s="241"/>
      <c r="G5" s="241"/>
      <c r="H5" s="241"/>
      <c r="I5" s="241"/>
      <c r="J5" s="241"/>
      <c r="K5" s="242" t="s">
        <v>2606</v>
      </c>
      <c r="L5" s="230"/>
    </row>
    <row r="6" s="50" customFormat="true" ht="15" hidden="false" customHeight="true" outlineLevel="0" collapsed="false">
      <c r="B6" s="243"/>
      <c r="C6" s="244"/>
      <c r="D6" s="245"/>
      <c r="E6" s="245"/>
      <c r="F6" s="245"/>
      <c r="G6" s="246"/>
      <c r="H6" s="245"/>
      <c r="I6" s="245"/>
      <c r="J6" s="245"/>
      <c r="K6" s="247"/>
      <c r="L6" s="248"/>
    </row>
    <row r="7" customFormat="false" ht="15" hidden="false" customHeight="true" outlineLevel="0" collapsed="false">
      <c r="B7" s="243"/>
      <c r="C7" s="249"/>
      <c r="D7" s="250"/>
      <c r="E7" s="250"/>
      <c r="F7" s="245"/>
      <c r="G7" s="245"/>
      <c r="H7" s="245"/>
      <c r="I7" s="245"/>
      <c r="J7" s="245"/>
      <c r="K7" s="251"/>
      <c r="L7" s="252"/>
    </row>
    <row r="8" customFormat="false" ht="15" hidden="false" customHeight="true" outlineLevel="0" collapsed="false">
      <c r="B8" s="243"/>
      <c r="C8" s="253"/>
      <c r="D8" s="250"/>
      <c r="E8" s="250"/>
      <c r="F8" s="245"/>
      <c r="G8" s="245"/>
      <c r="H8" s="245"/>
      <c r="I8" s="245"/>
      <c r="J8" s="245"/>
      <c r="K8" s="251"/>
      <c r="L8" s="252"/>
    </row>
    <row r="9" customFormat="false" ht="15" hidden="false" customHeight="true" outlineLevel="0" collapsed="false">
      <c r="B9" s="243"/>
      <c r="C9" s="245"/>
      <c r="D9" s="245"/>
      <c r="E9" s="254"/>
      <c r="F9" s="245"/>
      <c r="G9" s="245"/>
      <c r="H9" s="245"/>
      <c r="I9" s="245"/>
      <c r="J9" s="245"/>
      <c r="K9" s="255"/>
      <c r="L9" s="256"/>
    </row>
    <row r="10" customFormat="false" ht="15" hidden="false" customHeight="true" outlineLevel="0" collapsed="false">
      <c r="B10" s="243"/>
      <c r="C10" s="245"/>
      <c r="D10" s="245"/>
      <c r="E10" s="254"/>
      <c r="F10" s="245"/>
      <c r="G10" s="245"/>
      <c r="H10" s="245"/>
      <c r="I10" s="245"/>
      <c r="J10" s="245"/>
      <c r="K10" s="257"/>
      <c r="L10" s="256"/>
    </row>
    <row r="11" customFormat="false" ht="15" hidden="false" customHeight="true" outlineLevel="0" collapsed="false">
      <c r="B11" s="243"/>
      <c r="C11" s="258"/>
      <c r="D11" s="259"/>
      <c r="E11" s="260"/>
      <c r="F11" s="245"/>
      <c r="G11" s="245"/>
      <c r="H11" s="245"/>
      <c r="I11" s="245"/>
      <c r="J11" s="245"/>
      <c r="K11" s="261"/>
      <c r="L11" s="262"/>
    </row>
    <row r="12" customFormat="false" ht="15" hidden="false" customHeight="true" outlineLevel="0" collapsed="false">
      <c r="B12" s="243"/>
      <c r="C12" s="254"/>
      <c r="D12" s="245"/>
      <c r="E12" s="260"/>
      <c r="F12" s="245"/>
      <c r="G12" s="245"/>
      <c r="H12" s="245"/>
      <c r="I12" s="245"/>
      <c r="J12" s="245"/>
      <c r="K12" s="261"/>
      <c r="L12" s="262"/>
    </row>
    <row r="13" customFormat="false" ht="15" hidden="false" customHeight="true" outlineLevel="0" collapsed="false">
      <c r="B13" s="243"/>
      <c r="C13" s="245"/>
      <c r="D13" s="249"/>
      <c r="E13" s="254"/>
      <c r="F13" s="245"/>
      <c r="G13" s="245"/>
      <c r="H13" s="245"/>
      <c r="I13" s="245"/>
      <c r="J13" s="245"/>
      <c r="K13" s="257"/>
      <c r="L13" s="256"/>
    </row>
    <row r="14" customFormat="false" ht="15" hidden="false" customHeight="true" outlineLevel="0" collapsed="false">
      <c r="B14" s="243"/>
      <c r="C14" s="254"/>
      <c r="D14" s="245"/>
      <c r="E14" s="254"/>
      <c r="F14" s="245"/>
      <c r="G14" s="245"/>
      <c r="H14" s="245"/>
      <c r="I14" s="245"/>
      <c r="J14" s="245"/>
      <c r="K14" s="257"/>
      <c r="L14" s="256"/>
    </row>
    <row r="15" customFormat="false" ht="15" hidden="false" customHeight="true" outlineLevel="0" collapsed="false">
      <c r="B15" s="243"/>
      <c r="C15" s="254"/>
      <c r="D15" s="249"/>
      <c r="E15" s="254"/>
      <c r="F15" s="245"/>
      <c r="G15" s="245"/>
      <c r="H15" s="245"/>
      <c r="I15" s="245"/>
      <c r="J15" s="245"/>
      <c r="K15" s="257"/>
      <c r="L15" s="256"/>
    </row>
    <row r="16" customFormat="false" ht="15" hidden="false" customHeight="true" outlineLevel="0" collapsed="false">
      <c r="B16" s="243"/>
      <c r="C16" s="254"/>
      <c r="D16" s="249"/>
      <c r="E16" s="254"/>
      <c r="F16" s="245"/>
      <c r="G16" s="245"/>
      <c r="H16" s="245"/>
      <c r="I16" s="245"/>
      <c r="J16" s="245"/>
      <c r="K16" s="257"/>
      <c r="L16" s="256"/>
    </row>
    <row r="17" customFormat="false" ht="15" hidden="false" customHeight="true" outlineLevel="0" collapsed="false">
      <c r="B17" s="243"/>
      <c r="C17" s="254"/>
      <c r="D17" s="245"/>
      <c r="E17" s="254"/>
      <c r="F17" s="245"/>
      <c r="G17" s="245"/>
      <c r="H17" s="245"/>
      <c r="I17" s="245"/>
      <c r="J17" s="245"/>
      <c r="K17" s="257"/>
      <c r="L17" s="256"/>
    </row>
    <row r="18" customFormat="false" ht="15" hidden="false" customHeight="true" outlineLevel="0" collapsed="false">
      <c r="B18" s="243"/>
      <c r="C18" s="263"/>
      <c r="D18" s="249"/>
      <c r="E18" s="254"/>
      <c r="F18" s="245"/>
      <c r="G18" s="245"/>
      <c r="H18" s="245"/>
      <c r="I18" s="245"/>
      <c r="J18" s="245"/>
      <c r="K18" s="257"/>
      <c r="L18" s="256"/>
    </row>
    <row r="19" customFormat="false" ht="15" hidden="false" customHeight="true" outlineLevel="0" collapsed="false">
      <c r="B19" s="243"/>
      <c r="C19" s="254"/>
      <c r="D19" s="245"/>
      <c r="E19" s="254"/>
      <c r="F19" s="245"/>
      <c r="G19" s="245"/>
      <c r="H19" s="245"/>
      <c r="I19" s="245"/>
      <c r="J19" s="245"/>
      <c r="K19" s="257"/>
      <c r="L19" s="256"/>
    </row>
    <row r="20" customFormat="false" ht="15" hidden="false" customHeight="true" outlineLevel="0" collapsed="false">
      <c r="B20" s="243"/>
      <c r="C20" s="254"/>
      <c r="D20" s="245"/>
      <c r="E20" s="254"/>
      <c r="F20" s="245"/>
      <c r="G20" s="245"/>
      <c r="H20" s="245"/>
      <c r="I20" s="245"/>
      <c r="J20" s="245"/>
      <c r="K20" s="257"/>
      <c r="L20" s="256"/>
      <c r="M20" s="264"/>
    </row>
    <row r="21" customFormat="false" ht="15" hidden="false" customHeight="true" outlineLevel="0" collapsed="false">
      <c r="B21" s="243"/>
      <c r="C21" s="254"/>
      <c r="D21" s="245"/>
      <c r="E21" s="254"/>
      <c r="F21" s="245"/>
      <c r="G21" s="245"/>
      <c r="H21" s="245"/>
      <c r="I21" s="245"/>
      <c r="J21" s="245"/>
      <c r="K21" s="257"/>
      <c r="L21" s="256"/>
    </row>
    <row r="22" customFormat="false" ht="15" hidden="false" customHeight="true" outlineLevel="0" collapsed="false">
      <c r="B22" s="243"/>
      <c r="C22" s="254"/>
      <c r="D22" s="245"/>
      <c r="E22" s="254"/>
      <c r="F22" s="245"/>
      <c r="G22" s="245"/>
      <c r="H22" s="245"/>
      <c r="I22" s="245"/>
      <c r="J22" s="245"/>
      <c r="K22" s="257"/>
      <c r="L22" s="256"/>
    </row>
    <row r="23" customFormat="false" ht="15" hidden="false" customHeight="true" outlineLevel="0" collapsed="false">
      <c r="B23" s="243"/>
      <c r="C23" s="254"/>
      <c r="D23" s="265"/>
      <c r="E23" s="254"/>
      <c r="F23" s="245"/>
      <c r="G23" s="245"/>
      <c r="H23" s="245"/>
      <c r="I23" s="245"/>
      <c r="J23" s="245"/>
      <c r="K23" s="257"/>
      <c r="L23" s="256"/>
    </row>
    <row r="24" customFormat="false" ht="15" hidden="false" customHeight="true" outlineLevel="0" collapsed="false">
      <c r="B24" s="243"/>
      <c r="C24" s="254"/>
      <c r="D24" s="266"/>
      <c r="E24" s="254"/>
      <c r="F24" s="245"/>
      <c r="G24" s="245"/>
      <c r="H24" s="245"/>
      <c r="I24" s="245"/>
      <c r="J24" s="245"/>
      <c r="K24" s="257"/>
      <c r="L24" s="256"/>
    </row>
    <row r="25" customFormat="false" ht="15" hidden="false" customHeight="true" outlineLevel="0" collapsed="false">
      <c r="B25" s="243"/>
      <c r="C25" s="254"/>
      <c r="D25" s="249"/>
      <c r="E25" s="254"/>
      <c r="F25" s="245"/>
      <c r="G25" s="245"/>
      <c r="H25" s="245"/>
      <c r="I25" s="245"/>
      <c r="J25" s="245"/>
      <c r="K25" s="257"/>
      <c r="L25" s="256"/>
    </row>
    <row r="26" customFormat="false" ht="15" hidden="false" customHeight="true" outlineLevel="0" collapsed="false">
      <c r="B26" s="243"/>
      <c r="C26" s="254"/>
      <c r="D26" s="263"/>
      <c r="E26" s="254"/>
      <c r="F26" s="245"/>
      <c r="G26" s="245"/>
      <c r="H26" s="245"/>
      <c r="I26" s="245"/>
      <c r="J26" s="245"/>
      <c r="K26" s="257"/>
      <c r="L26" s="256"/>
    </row>
    <row r="27" customFormat="false" ht="15" hidden="false" customHeight="true" outlineLevel="0" collapsed="false">
      <c r="B27" s="243"/>
      <c r="C27" s="254"/>
      <c r="D27" s="258"/>
      <c r="E27" s="254"/>
      <c r="F27" s="245"/>
      <c r="G27" s="245"/>
      <c r="H27" s="245"/>
      <c r="I27" s="245"/>
      <c r="J27" s="245"/>
      <c r="K27" s="257"/>
      <c r="L27" s="256"/>
    </row>
    <row r="28" customFormat="false" ht="15" hidden="false" customHeight="true" outlineLevel="0" collapsed="false">
      <c r="B28" s="243"/>
      <c r="C28" s="254"/>
      <c r="D28" s="245"/>
      <c r="E28" s="254"/>
      <c r="F28" s="245"/>
      <c r="G28" s="245"/>
      <c r="H28" s="245"/>
      <c r="I28" s="245"/>
      <c r="J28" s="245"/>
      <c r="K28" s="257"/>
      <c r="L28" s="256"/>
    </row>
    <row r="29" customFormat="false" ht="15" hidden="false" customHeight="true" outlineLevel="0" collapsed="false">
      <c r="B29" s="243"/>
      <c r="C29" s="254"/>
      <c r="D29" s="245"/>
      <c r="E29" s="254"/>
      <c r="F29" s="245"/>
      <c r="G29" s="245"/>
      <c r="H29" s="245"/>
      <c r="I29" s="245"/>
      <c r="J29" s="245"/>
      <c r="K29" s="257"/>
      <c r="L29" s="256"/>
    </row>
    <row r="30" customFormat="false" ht="15" hidden="false" customHeight="true" outlineLevel="0" collapsed="false">
      <c r="B30" s="243"/>
      <c r="C30" s="254"/>
      <c r="D30" s="245"/>
      <c r="E30" s="245"/>
      <c r="F30" s="245"/>
      <c r="G30" s="245"/>
      <c r="H30" s="245"/>
      <c r="I30" s="245"/>
      <c r="J30" s="245"/>
      <c r="K30" s="257"/>
      <c r="L30" s="256"/>
    </row>
    <row r="31" customFormat="false" ht="15" hidden="false" customHeight="true" outlineLevel="0" collapsed="false">
      <c r="B31" s="243"/>
      <c r="C31" s="245"/>
      <c r="D31" s="245"/>
      <c r="E31" s="254"/>
      <c r="F31" s="245"/>
      <c r="G31" s="245"/>
      <c r="H31" s="245"/>
      <c r="I31" s="245"/>
      <c r="J31" s="245"/>
      <c r="K31" s="257"/>
      <c r="L31" s="256"/>
    </row>
    <row r="32" customFormat="false" ht="15" hidden="false" customHeight="true" outlineLevel="0" collapsed="false">
      <c r="B32" s="243"/>
      <c r="C32" s="245"/>
      <c r="D32" s="245"/>
      <c r="E32" s="254"/>
      <c r="F32" s="245"/>
      <c r="G32" s="245"/>
      <c r="H32" s="245"/>
      <c r="I32" s="245"/>
      <c r="J32" s="245"/>
      <c r="K32" s="257"/>
      <c r="L32" s="256"/>
    </row>
    <row r="33" customFormat="false" ht="15" hidden="false" customHeight="true" outlineLevel="0" collapsed="false">
      <c r="B33" s="243"/>
      <c r="C33" s="245"/>
      <c r="D33" s="245"/>
      <c r="E33" s="254"/>
      <c r="F33" s="245"/>
      <c r="G33" s="245"/>
      <c r="H33" s="245"/>
      <c r="I33" s="245"/>
      <c r="J33" s="245"/>
      <c r="K33" s="257"/>
      <c r="L33" s="256"/>
    </row>
    <row r="34" customFormat="false" ht="15" hidden="false" customHeight="true" outlineLevel="0" collapsed="false">
      <c r="B34" s="243"/>
      <c r="C34" s="258"/>
      <c r="D34" s="245"/>
      <c r="E34" s="254"/>
      <c r="F34" s="245"/>
      <c r="G34" s="245"/>
      <c r="H34" s="245"/>
      <c r="I34" s="245"/>
      <c r="J34" s="245"/>
      <c r="K34" s="257"/>
      <c r="L34" s="256"/>
    </row>
    <row r="35" customFormat="false" ht="15" hidden="false" customHeight="true" outlineLevel="0" collapsed="false">
      <c r="B35" s="243"/>
      <c r="C35" s="245"/>
      <c r="D35" s="263"/>
      <c r="E35" s="254"/>
      <c r="F35" s="245"/>
      <c r="G35" s="245"/>
      <c r="H35" s="245"/>
      <c r="I35" s="245"/>
      <c r="J35" s="245"/>
      <c r="K35" s="257"/>
      <c r="L35" s="256"/>
    </row>
    <row r="36" customFormat="false" ht="15" hidden="false" customHeight="true" outlineLevel="0" collapsed="false">
      <c r="B36" s="243"/>
      <c r="C36" s="245"/>
      <c r="D36" s="245"/>
      <c r="E36" s="254"/>
      <c r="F36" s="245"/>
      <c r="G36" s="245"/>
      <c r="H36" s="245"/>
      <c r="I36" s="245"/>
      <c r="J36" s="245"/>
      <c r="K36" s="257"/>
      <c r="L36" s="256"/>
    </row>
    <row r="37" customFormat="false" ht="15" hidden="false" customHeight="true" outlineLevel="0" collapsed="false">
      <c r="B37" s="243"/>
      <c r="C37" s="245"/>
      <c r="D37" s="245"/>
      <c r="E37" s="254"/>
      <c r="F37" s="245"/>
      <c r="G37" s="245"/>
      <c r="H37" s="245"/>
      <c r="I37" s="245"/>
      <c r="J37" s="245"/>
      <c r="K37" s="247"/>
      <c r="L37" s="248"/>
    </row>
    <row r="38" customFormat="false" ht="15" hidden="false" customHeight="true" outlineLevel="0" collapsed="false">
      <c r="B38" s="243"/>
      <c r="C38" s="245"/>
      <c r="D38" s="245"/>
      <c r="E38" s="245"/>
      <c r="F38" s="245"/>
      <c r="G38" s="245"/>
      <c r="H38" s="245"/>
      <c r="I38" s="245"/>
      <c r="J38" s="245"/>
      <c r="K38" s="247"/>
      <c r="L38" s="248"/>
    </row>
    <row r="39" customFormat="false" ht="15" hidden="false" customHeight="true" outlineLevel="0" collapsed="false">
      <c r="B39" s="243"/>
      <c r="C39" s="263"/>
      <c r="D39" s="245"/>
      <c r="E39" s="245"/>
      <c r="F39" s="245"/>
      <c r="G39" s="245"/>
      <c r="H39" s="245"/>
      <c r="I39" s="245"/>
      <c r="J39" s="245"/>
      <c r="K39" s="247"/>
      <c r="L39" s="248"/>
    </row>
    <row r="40" customFormat="false" ht="15" hidden="false" customHeight="true" outlineLevel="0" collapsed="false">
      <c r="B40" s="243"/>
      <c r="C40" s="258"/>
      <c r="D40" s="245"/>
      <c r="E40" s="245"/>
      <c r="F40" s="245"/>
      <c r="G40" s="245"/>
      <c r="H40" s="245"/>
      <c r="I40" s="245"/>
      <c r="J40" s="245"/>
      <c r="K40" s="247"/>
      <c r="L40" s="248"/>
    </row>
    <row r="41" customFormat="false" ht="15" hidden="false" customHeight="true" outlineLevel="0" collapsed="false">
      <c r="B41" s="243"/>
      <c r="C41" s="263"/>
      <c r="D41" s="263"/>
      <c r="E41" s="245"/>
      <c r="F41" s="245"/>
      <c r="G41" s="245"/>
      <c r="H41" s="245"/>
      <c r="I41" s="245"/>
      <c r="J41" s="245"/>
      <c r="K41" s="247"/>
      <c r="L41" s="248"/>
    </row>
    <row r="42" customFormat="false" ht="15" hidden="false" customHeight="true" outlineLevel="0" collapsed="false">
      <c r="B42" s="243"/>
      <c r="C42" s="254"/>
      <c r="D42" s="249"/>
      <c r="E42" s="245"/>
      <c r="F42" s="245"/>
      <c r="G42" s="245"/>
      <c r="H42" s="245"/>
      <c r="I42" s="245"/>
      <c r="J42" s="245"/>
      <c r="K42" s="247"/>
      <c r="L42" s="248"/>
    </row>
    <row r="43" customFormat="false" ht="15" hidden="false" customHeight="true" outlineLevel="0" collapsed="false">
      <c r="B43" s="243"/>
      <c r="C43" s="254"/>
      <c r="D43" s="249"/>
      <c r="E43" s="245"/>
      <c r="F43" s="245"/>
      <c r="G43" s="245"/>
      <c r="H43" s="245"/>
      <c r="I43" s="245"/>
      <c r="J43" s="245"/>
      <c r="K43" s="247"/>
      <c r="L43" s="248"/>
    </row>
    <row r="44" customFormat="false" ht="15" hidden="false" customHeight="true" outlineLevel="0" collapsed="false">
      <c r="B44" s="243"/>
      <c r="C44" s="245"/>
      <c r="D44" s="245"/>
      <c r="E44" s="245"/>
      <c r="F44" s="245"/>
      <c r="G44" s="245"/>
      <c r="H44" s="245"/>
      <c r="I44" s="245"/>
      <c r="J44" s="245"/>
      <c r="K44" s="247"/>
      <c r="L44" s="248"/>
    </row>
    <row r="45" customFormat="false" ht="15" hidden="false" customHeight="true" outlineLevel="0" collapsed="false">
      <c r="B45" s="243"/>
      <c r="C45" s="245"/>
      <c r="D45" s="244"/>
      <c r="E45" s="245"/>
      <c r="F45" s="245"/>
      <c r="G45" s="245"/>
      <c r="H45" s="245"/>
      <c r="I45" s="245"/>
      <c r="J45" s="245"/>
      <c r="K45" s="247"/>
      <c r="L45" s="248"/>
    </row>
    <row r="46" customFormat="false" ht="15" hidden="false" customHeight="true" outlineLevel="0" collapsed="false">
      <c r="B46" s="243"/>
      <c r="C46" s="245"/>
      <c r="D46" s="245"/>
      <c r="E46" s="245"/>
      <c r="F46" s="245"/>
      <c r="G46" s="245"/>
      <c r="H46" s="245"/>
      <c r="I46" s="245"/>
      <c r="J46" s="245"/>
      <c r="K46" s="247"/>
      <c r="L46" s="248"/>
    </row>
    <row r="47" customFormat="false" ht="15" hidden="false" customHeight="true" outlineLevel="0" collapsed="false">
      <c r="B47" s="243"/>
      <c r="C47" s="245"/>
      <c r="D47" s="245"/>
      <c r="E47" s="245"/>
      <c r="F47" s="245"/>
      <c r="G47" s="245"/>
      <c r="H47" s="245"/>
      <c r="I47" s="245"/>
      <c r="J47" s="245"/>
      <c r="K47" s="247"/>
      <c r="L47" s="248"/>
    </row>
    <row r="48" customFormat="false" ht="15" hidden="false" customHeight="true" outlineLevel="0" collapsed="false">
      <c r="B48" s="243"/>
      <c r="C48" s="245"/>
      <c r="D48" s="249"/>
      <c r="E48" s="245"/>
      <c r="F48" s="245"/>
      <c r="G48" s="245"/>
      <c r="H48" s="245"/>
      <c r="I48" s="245"/>
      <c r="J48" s="245"/>
      <c r="K48" s="247"/>
      <c r="L48" s="248"/>
    </row>
    <row r="49" customFormat="false" ht="15" hidden="false" customHeight="true" outlineLevel="0" collapsed="false">
      <c r="B49" s="243"/>
      <c r="C49" s="245"/>
      <c r="D49" s="249"/>
      <c r="E49" s="245"/>
      <c r="F49" s="245"/>
      <c r="G49" s="245"/>
      <c r="H49" s="245"/>
      <c r="I49" s="245"/>
      <c r="J49" s="245"/>
      <c r="K49" s="247"/>
      <c r="L49" s="248"/>
    </row>
    <row r="50" customFormat="false" ht="15" hidden="false" customHeight="true" outlineLevel="0" collapsed="false">
      <c r="B50" s="243"/>
      <c r="C50" s="245"/>
      <c r="D50" s="249"/>
      <c r="E50" s="245"/>
      <c r="F50" s="245"/>
      <c r="G50" s="245"/>
      <c r="H50" s="245"/>
      <c r="I50" s="245"/>
      <c r="J50" s="245"/>
      <c r="K50" s="247"/>
      <c r="L50" s="248"/>
    </row>
    <row r="51" customFormat="false" ht="15" hidden="false" customHeight="true" outlineLevel="0" collapsed="false">
      <c r="B51" s="243"/>
      <c r="C51" s="245"/>
      <c r="D51" s="249"/>
      <c r="E51" s="245"/>
      <c r="F51" s="245"/>
      <c r="G51" s="245"/>
      <c r="H51" s="245"/>
      <c r="I51" s="245"/>
      <c r="J51" s="245"/>
      <c r="K51" s="247"/>
      <c r="L51" s="248"/>
    </row>
    <row r="52" customFormat="false" ht="15" hidden="false" customHeight="true" outlineLevel="0" collapsed="false">
      <c r="B52" s="243"/>
      <c r="C52" s="245"/>
      <c r="D52" s="249"/>
      <c r="E52" s="245"/>
      <c r="F52" s="245"/>
      <c r="G52" s="245"/>
      <c r="H52" s="245"/>
      <c r="I52" s="245"/>
      <c r="J52" s="245"/>
      <c r="K52" s="247"/>
      <c r="L52" s="248"/>
    </row>
    <row r="53" customFormat="false" ht="15" hidden="false" customHeight="true" outlineLevel="0" collapsed="false">
      <c r="B53" s="243"/>
      <c r="C53" s="267"/>
      <c r="D53" s="265"/>
      <c r="E53" s="245"/>
      <c r="F53" s="245"/>
      <c r="G53" s="245"/>
      <c r="H53" s="245"/>
      <c r="I53" s="245"/>
      <c r="J53" s="245"/>
      <c r="K53" s="247"/>
      <c r="L53" s="248"/>
    </row>
    <row r="54" customFormat="false" ht="15" hidden="false" customHeight="true" outlineLevel="0" collapsed="false">
      <c r="B54" s="243"/>
      <c r="C54" s="245"/>
      <c r="D54" s="263"/>
      <c r="E54" s="245"/>
      <c r="F54" s="245"/>
      <c r="G54" s="245"/>
      <c r="H54" s="245"/>
      <c r="I54" s="245"/>
      <c r="J54" s="245"/>
      <c r="K54" s="247"/>
      <c r="L54" s="248"/>
    </row>
    <row r="55" customFormat="false" ht="15" hidden="false" customHeight="true" outlineLevel="0" collapsed="false">
      <c r="B55" s="243"/>
      <c r="C55" s="245"/>
      <c r="D55" s="245"/>
      <c r="E55" s="245"/>
      <c r="F55" s="245"/>
      <c r="G55" s="245"/>
      <c r="H55" s="245"/>
      <c r="I55" s="245"/>
      <c r="J55" s="245"/>
      <c r="K55" s="247"/>
      <c r="L55" s="248"/>
    </row>
    <row r="56" customFormat="false" ht="15" hidden="false" customHeight="true" outlineLevel="0" collapsed="false">
      <c r="B56" s="243"/>
      <c r="C56" s="245"/>
      <c r="D56" s="245"/>
      <c r="E56" s="245"/>
      <c r="F56" s="245"/>
      <c r="G56" s="245"/>
      <c r="H56" s="245"/>
      <c r="I56" s="245"/>
      <c r="J56" s="245"/>
      <c r="K56" s="247"/>
      <c r="L56" s="248"/>
    </row>
    <row r="57" customFormat="false" ht="15" hidden="false" customHeight="true" outlineLevel="0" collapsed="false">
      <c r="B57" s="243"/>
      <c r="C57" s="245"/>
      <c r="D57" s="245"/>
      <c r="E57" s="245"/>
      <c r="F57" s="245"/>
      <c r="G57" s="245"/>
      <c r="H57" s="245"/>
      <c r="I57" s="245"/>
      <c r="J57" s="245"/>
      <c r="K57" s="247"/>
      <c r="L57" s="248"/>
    </row>
    <row r="58" customFormat="false" ht="15" hidden="false" customHeight="true" outlineLevel="0" collapsed="false">
      <c r="B58" s="243"/>
      <c r="C58" s="245"/>
      <c r="D58" s="245"/>
      <c r="E58" s="245"/>
      <c r="F58" s="245"/>
      <c r="G58" s="245"/>
      <c r="H58" s="245"/>
      <c r="I58" s="245"/>
      <c r="J58" s="245"/>
      <c r="K58" s="247"/>
      <c r="L58" s="248"/>
    </row>
    <row r="59" customFormat="false" ht="15" hidden="false" customHeight="true" outlineLevel="0" collapsed="false">
      <c r="B59" s="243"/>
      <c r="C59" s="267"/>
      <c r="D59" s="245"/>
      <c r="E59" s="245"/>
      <c r="F59" s="245"/>
      <c r="G59" s="245"/>
      <c r="H59" s="245"/>
      <c r="I59" s="245"/>
      <c r="J59" s="245"/>
      <c r="K59" s="247"/>
      <c r="L59" s="248"/>
    </row>
    <row r="60" customFormat="false" ht="15" hidden="false" customHeight="true" outlineLevel="0" collapsed="false">
      <c r="B60" s="243"/>
      <c r="C60" s="267"/>
      <c r="D60" s="245"/>
      <c r="E60" s="245"/>
      <c r="F60" s="245"/>
      <c r="G60" s="245"/>
      <c r="H60" s="245"/>
      <c r="I60" s="245"/>
      <c r="J60" s="245"/>
      <c r="K60" s="247"/>
      <c r="L60" s="248"/>
    </row>
    <row r="61" customFormat="false" ht="15" hidden="false" customHeight="true" outlineLevel="0" collapsed="false">
      <c r="B61" s="243"/>
      <c r="C61" s="267"/>
      <c r="D61" s="245"/>
      <c r="E61" s="245"/>
      <c r="F61" s="245"/>
      <c r="G61" s="245"/>
      <c r="H61" s="245"/>
      <c r="I61" s="245"/>
      <c r="J61" s="245"/>
      <c r="K61" s="247"/>
      <c r="L61" s="248"/>
    </row>
    <row r="62" customFormat="false" ht="15" hidden="false" customHeight="true" outlineLevel="0" collapsed="false">
      <c r="B62" s="243"/>
      <c r="C62" s="245"/>
      <c r="D62" s="245"/>
      <c r="E62" s="245"/>
      <c r="F62" s="245"/>
      <c r="G62" s="245"/>
      <c r="H62" s="245"/>
      <c r="I62" s="245"/>
      <c r="J62" s="245"/>
      <c r="K62" s="247"/>
      <c r="L62" s="248"/>
    </row>
    <row r="63" customFormat="false" ht="15" hidden="false" customHeight="true" outlineLevel="0" collapsed="false">
      <c r="B63" s="243"/>
      <c r="C63" s="245"/>
      <c r="D63" s="245"/>
      <c r="E63" s="245"/>
      <c r="F63" s="245"/>
      <c r="G63" s="245"/>
      <c r="H63" s="245"/>
      <c r="I63" s="245"/>
      <c r="J63" s="245"/>
      <c r="K63" s="247"/>
      <c r="L63" s="248"/>
    </row>
    <row r="64" customFormat="false" ht="15" hidden="false" customHeight="true" outlineLevel="0" collapsed="false">
      <c r="B64" s="243"/>
      <c r="C64" s="245"/>
      <c r="D64" s="245"/>
      <c r="E64" s="245"/>
      <c r="F64" s="245"/>
      <c r="G64" s="245"/>
      <c r="H64" s="245"/>
      <c r="I64" s="245"/>
      <c r="J64" s="245"/>
      <c r="K64" s="247"/>
      <c r="L64" s="248"/>
    </row>
    <row r="65" customFormat="false" ht="15" hidden="false" customHeight="true" outlineLevel="0" collapsed="false">
      <c r="B65" s="243"/>
      <c r="C65" s="245"/>
      <c r="D65" s="245"/>
      <c r="E65" s="245"/>
      <c r="F65" s="245"/>
      <c r="G65" s="245"/>
      <c r="H65" s="245"/>
      <c r="I65" s="245"/>
      <c r="J65" s="245"/>
      <c r="K65" s="247"/>
      <c r="L65" s="248"/>
    </row>
    <row r="66" customFormat="false" ht="15" hidden="false" customHeight="true" outlineLevel="0" collapsed="false">
      <c r="B66" s="243"/>
      <c r="C66" s="245"/>
      <c r="D66" s="245"/>
      <c r="E66" s="245"/>
      <c r="F66" s="245"/>
      <c r="G66" s="245"/>
      <c r="H66" s="245"/>
      <c r="I66" s="245"/>
      <c r="J66" s="245"/>
      <c r="K66" s="247"/>
      <c r="L66" s="248"/>
    </row>
    <row r="67" customFormat="false" ht="15" hidden="false" customHeight="true" outlineLevel="0" collapsed="false">
      <c r="B67" s="243"/>
      <c r="C67" s="245"/>
      <c r="D67" s="245"/>
      <c r="E67" s="245"/>
      <c r="F67" s="245"/>
      <c r="G67" s="245"/>
      <c r="H67" s="245"/>
      <c r="I67" s="245"/>
      <c r="J67" s="245"/>
      <c r="K67" s="247"/>
      <c r="L67" s="248"/>
    </row>
    <row r="68" customFormat="false" ht="15" hidden="false" customHeight="true" outlineLevel="0" collapsed="false">
      <c r="B68" s="243"/>
      <c r="C68" s="245"/>
      <c r="D68" s="245"/>
      <c r="E68" s="245"/>
      <c r="F68" s="245"/>
      <c r="G68" s="245"/>
      <c r="H68" s="245"/>
      <c r="I68" s="245"/>
      <c r="J68" s="245"/>
      <c r="K68" s="247"/>
      <c r="L68" s="248"/>
    </row>
    <row r="69" customFormat="false" ht="15" hidden="false" customHeight="true" outlineLevel="0" collapsed="false">
      <c r="B69" s="243"/>
      <c r="C69" s="245"/>
      <c r="D69" s="245"/>
      <c r="E69" s="245"/>
      <c r="F69" s="245"/>
      <c r="G69" s="245"/>
      <c r="H69" s="245"/>
      <c r="I69" s="245"/>
      <c r="J69" s="245"/>
      <c r="K69" s="247"/>
      <c r="L69" s="248"/>
    </row>
    <row r="70" customFormat="false" ht="15" hidden="false" customHeight="true" outlineLevel="0" collapsed="false">
      <c r="B70" s="243"/>
      <c r="C70" s="245"/>
      <c r="D70" s="245"/>
      <c r="E70" s="245"/>
      <c r="F70" s="245"/>
      <c r="G70" s="245"/>
      <c r="H70" s="245"/>
      <c r="I70" s="245"/>
      <c r="J70" s="245"/>
      <c r="K70" s="247"/>
      <c r="L70" s="248"/>
    </row>
    <row r="71" customFormat="false" ht="15" hidden="false" customHeight="true" outlineLevel="0" collapsed="false">
      <c r="B71" s="243"/>
      <c r="C71" s="245"/>
      <c r="D71" s="245"/>
      <c r="E71" s="245"/>
      <c r="F71" s="245"/>
      <c r="G71" s="245"/>
      <c r="H71" s="245"/>
      <c r="I71" s="245"/>
      <c r="J71" s="245"/>
      <c r="K71" s="247"/>
      <c r="L71" s="248"/>
    </row>
    <row r="72" customFormat="false" ht="15" hidden="false" customHeight="true" outlineLevel="0" collapsed="false">
      <c r="B72" s="243"/>
      <c r="C72" s="245"/>
      <c r="D72" s="245"/>
      <c r="E72" s="245"/>
      <c r="F72" s="245"/>
      <c r="G72" s="245"/>
      <c r="H72" s="245"/>
      <c r="I72" s="245"/>
      <c r="J72" s="245"/>
      <c r="K72" s="247"/>
      <c r="L72" s="248"/>
    </row>
    <row r="73" customFormat="false" ht="15" hidden="false" customHeight="true" outlineLevel="0" collapsed="false">
      <c r="B73" s="243"/>
      <c r="C73" s="245"/>
      <c r="D73" s="245"/>
      <c r="E73" s="245"/>
      <c r="F73" s="245"/>
      <c r="G73" s="245"/>
      <c r="H73" s="245"/>
      <c r="I73" s="245"/>
      <c r="J73" s="245"/>
      <c r="K73" s="247"/>
      <c r="L73" s="248"/>
    </row>
    <row r="74" customFormat="false" ht="15" hidden="false" customHeight="true" outlineLevel="0" collapsed="false">
      <c r="B74" s="243"/>
      <c r="C74" s="245"/>
      <c r="D74" s="245"/>
      <c r="E74" s="245"/>
      <c r="F74" s="245"/>
      <c r="G74" s="245"/>
      <c r="H74" s="245"/>
      <c r="I74" s="245"/>
      <c r="J74" s="245"/>
      <c r="K74" s="247"/>
      <c r="L74" s="248"/>
    </row>
    <row r="75" customFormat="false" ht="15" hidden="false" customHeight="true" outlineLevel="0" collapsed="false">
      <c r="B75" s="243"/>
      <c r="C75" s="245"/>
      <c r="D75" s="245"/>
      <c r="E75" s="245"/>
      <c r="F75" s="245"/>
      <c r="G75" s="245"/>
      <c r="H75" s="245"/>
      <c r="I75" s="245"/>
      <c r="J75" s="245"/>
      <c r="K75" s="247"/>
      <c r="L75" s="248"/>
    </row>
    <row r="76" customFormat="false" ht="15" hidden="false" customHeight="true" outlineLevel="0" collapsed="false">
      <c r="B76" s="243"/>
      <c r="C76" s="245"/>
      <c r="D76" s="245"/>
      <c r="E76" s="245"/>
      <c r="F76" s="245"/>
      <c r="G76" s="245"/>
      <c r="H76" s="245"/>
      <c r="I76" s="245"/>
      <c r="J76" s="245"/>
      <c r="K76" s="247"/>
      <c r="L76" s="248"/>
    </row>
    <row r="77" customFormat="false" ht="15" hidden="false" customHeight="true" outlineLevel="0" collapsed="false">
      <c r="B77" s="243"/>
      <c r="C77" s="245"/>
      <c r="D77" s="245"/>
      <c r="E77" s="245"/>
      <c r="F77" s="245"/>
      <c r="G77" s="245"/>
      <c r="H77" s="245"/>
      <c r="I77" s="245"/>
      <c r="J77" s="245"/>
      <c r="K77" s="247"/>
      <c r="L77" s="248"/>
    </row>
    <row r="78" customFormat="false" ht="15" hidden="false" customHeight="true" outlineLevel="0" collapsed="false">
      <c r="B78" s="243"/>
      <c r="C78" s="245"/>
      <c r="D78" s="245"/>
      <c r="E78" s="245"/>
      <c r="F78" s="245"/>
      <c r="G78" s="245"/>
      <c r="H78" s="245"/>
      <c r="I78" s="245"/>
      <c r="J78" s="245"/>
      <c r="K78" s="247"/>
      <c r="L78" s="248"/>
    </row>
    <row r="79" customFormat="false" ht="15" hidden="false" customHeight="true" outlineLevel="0" collapsed="false">
      <c r="B79" s="243"/>
      <c r="C79" s="245"/>
      <c r="D79" s="245"/>
      <c r="E79" s="245"/>
      <c r="F79" s="245"/>
      <c r="G79" s="245"/>
      <c r="H79" s="245"/>
      <c r="I79" s="245"/>
      <c r="J79" s="245"/>
      <c r="K79" s="247"/>
      <c r="L79" s="248"/>
    </row>
    <row r="80" customFormat="false" ht="15" hidden="false" customHeight="true" outlineLevel="0" collapsed="false">
      <c r="B80" s="243"/>
      <c r="C80" s="245"/>
      <c r="D80" s="245"/>
      <c r="E80" s="245"/>
      <c r="F80" s="245"/>
      <c r="G80" s="245"/>
      <c r="H80" s="245"/>
      <c r="I80" s="245"/>
      <c r="J80" s="245"/>
      <c r="K80" s="247"/>
      <c r="L80" s="248"/>
    </row>
    <row r="81" customFormat="false" ht="15" hidden="false" customHeight="true" outlineLevel="0" collapsed="false">
      <c r="B81" s="243"/>
      <c r="C81" s="245"/>
      <c r="D81" s="245"/>
      <c r="E81" s="245"/>
      <c r="F81" s="245"/>
      <c r="G81" s="245"/>
      <c r="H81" s="245"/>
      <c r="I81" s="245"/>
      <c r="J81" s="245"/>
      <c r="K81" s="247"/>
      <c r="L81" s="248"/>
    </row>
    <row r="82" customFormat="false" ht="15" hidden="false" customHeight="true" outlineLevel="0" collapsed="false">
      <c r="B82" s="243"/>
      <c r="C82" s="245"/>
      <c r="D82" s="245"/>
      <c r="E82" s="245"/>
      <c r="F82" s="245"/>
      <c r="G82" s="245"/>
      <c r="H82" s="245"/>
      <c r="I82" s="245"/>
      <c r="J82" s="245"/>
      <c r="K82" s="247"/>
      <c r="L82" s="248"/>
    </row>
    <row r="83" customFormat="false" ht="15" hidden="false" customHeight="true" outlineLevel="0" collapsed="false">
      <c r="B83" s="243"/>
      <c r="C83" s="245"/>
      <c r="D83" s="245"/>
      <c r="E83" s="245"/>
      <c r="F83" s="245"/>
      <c r="G83" s="245"/>
      <c r="H83" s="245"/>
      <c r="I83" s="245"/>
      <c r="J83" s="245"/>
      <c r="K83" s="247"/>
      <c r="L83" s="248"/>
    </row>
    <row r="84" customFormat="false" ht="15" hidden="false" customHeight="true" outlineLevel="0" collapsed="false">
      <c r="B84" s="243"/>
      <c r="C84" s="245"/>
      <c r="D84" s="245"/>
      <c r="E84" s="245"/>
      <c r="F84" s="245"/>
      <c r="G84" s="245"/>
      <c r="H84" s="245"/>
      <c r="I84" s="245"/>
      <c r="J84" s="245"/>
      <c r="K84" s="247"/>
      <c r="L84" s="248"/>
    </row>
    <row r="85" customFormat="false" ht="15" hidden="false" customHeight="true" outlineLevel="0" collapsed="false">
      <c r="B85" s="243"/>
      <c r="C85" s="245"/>
      <c r="D85" s="245"/>
      <c r="E85" s="245"/>
      <c r="F85" s="245"/>
      <c r="G85" s="245"/>
      <c r="H85" s="245"/>
      <c r="I85" s="245"/>
      <c r="J85" s="245"/>
      <c r="K85" s="247"/>
      <c r="L85" s="248"/>
    </row>
    <row r="86" customFormat="false" ht="15" hidden="false" customHeight="true" outlineLevel="0" collapsed="false">
      <c r="B86" s="243"/>
      <c r="C86" s="245"/>
      <c r="D86" s="245"/>
      <c r="E86" s="245"/>
      <c r="F86" s="245"/>
      <c r="G86" s="245"/>
      <c r="H86" s="245"/>
      <c r="I86" s="245"/>
      <c r="J86" s="245"/>
      <c r="K86" s="247"/>
      <c r="L86" s="248"/>
    </row>
    <row r="87" customFormat="false" ht="15" hidden="false" customHeight="true" outlineLevel="0" collapsed="false">
      <c r="B87" s="243"/>
      <c r="C87" s="245"/>
      <c r="D87" s="245"/>
      <c r="E87" s="245"/>
      <c r="F87" s="245"/>
      <c r="G87" s="245"/>
      <c r="H87" s="245"/>
      <c r="I87" s="245"/>
      <c r="J87" s="245"/>
      <c r="K87" s="247"/>
      <c r="L87" s="248"/>
    </row>
    <row r="88" customFormat="false" ht="15" hidden="false" customHeight="true" outlineLevel="0" collapsed="false">
      <c r="B88" s="243"/>
      <c r="C88" s="245"/>
      <c r="D88" s="245"/>
      <c r="E88" s="245"/>
      <c r="F88" s="245"/>
      <c r="G88" s="245"/>
      <c r="H88" s="245"/>
      <c r="I88" s="245"/>
      <c r="J88" s="245"/>
      <c r="K88" s="247"/>
      <c r="L88" s="248"/>
    </row>
    <row r="89" customFormat="false" ht="15" hidden="false" customHeight="true" outlineLevel="0" collapsed="false">
      <c r="B89" s="243"/>
      <c r="C89" s="245"/>
      <c r="D89" s="245"/>
      <c r="E89" s="245"/>
      <c r="F89" s="245"/>
      <c r="G89" s="245"/>
      <c r="H89" s="245"/>
      <c r="I89" s="245"/>
      <c r="J89" s="245"/>
      <c r="K89" s="247"/>
      <c r="L89" s="248"/>
    </row>
    <row r="90" customFormat="false" ht="15" hidden="false" customHeight="true" outlineLevel="0" collapsed="false">
      <c r="B90" s="243"/>
      <c r="C90" s="245"/>
      <c r="D90" s="245"/>
      <c r="E90" s="245"/>
      <c r="F90" s="245"/>
      <c r="G90" s="245"/>
      <c r="H90" s="245"/>
      <c r="I90" s="245"/>
      <c r="J90" s="245"/>
      <c r="K90" s="247"/>
      <c r="L90" s="248"/>
    </row>
    <row r="91" customFormat="false" ht="15" hidden="false" customHeight="true" outlineLevel="0" collapsed="false">
      <c r="B91" s="243"/>
      <c r="C91" s="245"/>
      <c r="D91" s="245"/>
      <c r="E91" s="245"/>
      <c r="F91" s="245"/>
      <c r="G91" s="245"/>
      <c r="H91" s="245"/>
      <c r="I91" s="245"/>
      <c r="J91" s="245"/>
      <c r="K91" s="247"/>
      <c r="L91" s="248"/>
    </row>
    <row r="92" customFormat="false" ht="15" hidden="false" customHeight="true" outlineLevel="0" collapsed="false">
      <c r="B92" s="243"/>
      <c r="C92" s="245"/>
      <c r="D92" s="245"/>
      <c r="E92" s="245"/>
      <c r="F92" s="245"/>
      <c r="G92" s="245"/>
      <c r="H92" s="245"/>
      <c r="I92" s="245"/>
      <c r="J92" s="245"/>
      <c r="K92" s="247"/>
      <c r="L92" s="248"/>
    </row>
    <row r="93" customFormat="false" ht="15" hidden="false" customHeight="true" outlineLevel="0" collapsed="false">
      <c r="B93" s="243"/>
      <c r="C93" s="245"/>
      <c r="D93" s="245"/>
      <c r="E93" s="245"/>
      <c r="F93" s="245"/>
      <c r="G93" s="245"/>
      <c r="H93" s="245"/>
      <c r="I93" s="245"/>
      <c r="J93" s="245"/>
      <c r="K93" s="247"/>
      <c r="L93" s="248"/>
    </row>
    <row r="94" customFormat="false" ht="15" hidden="false" customHeight="true" outlineLevel="0" collapsed="false">
      <c r="B94" s="243"/>
      <c r="C94" s="245"/>
      <c r="D94" s="245"/>
      <c r="E94" s="245"/>
      <c r="F94" s="245"/>
      <c r="G94" s="245"/>
      <c r="H94" s="245"/>
      <c r="I94" s="245"/>
      <c r="J94" s="245"/>
      <c r="K94" s="247"/>
      <c r="L94" s="248"/>
    </row>
    <row r="95" customFormat="false" ht="15" hidden="false" customHeight="true" outlineLevel="0" collapsed="false">
      <c r="B95" s="243"/>
      <c r="C95" s="245"/>
      <c r="D95" s="245"/>
      <c r="E95" s="245"/>
      <c r="F95" s="245"/>
      <c r="G95" s="245"/>
      <c r="H95" s="245"/>
      <c r="I95" s="245"/>
      <c r="J95" s="245"/>
      <c r="K95" s="247"/>
      <c r="L95" s="248"/>
    </row>
    <row r="96" customFormat="false" ht="15" hidden="false" customHeight="true" outlineLevel="0" collapsed="false">
      <c r="B96" s="243"/>
      <c r="C96" s="245"/>
      <c r="D96" s="245"/>
      <c r="E96" s="245"/>
      <c r="F96" s="245"/>
      <c r="G96" s="245"/>
      <c r="H96" s="245"/>
      <c r="I96" s="245"/>
      <c r="J96" s="245"/>
      <c r="K96" s="247"/>
      <c r="L96" s="248"/>
    </row>
    <row r="97" customFormat="false" ht="15" hidden="false" customHeight="true" outlineLevel="0" collapsed="false">
      <c r="B97" s="243"/>
      <c r="C97" s="245"/>
      <c r="D97" s="245"/>
      <c r="E97" s="245"/>
      <c r="F97" s="245"/>
      <c r="G97" s="245"/>
      <c r="H97" s="245"/>
      <c r="I97" s="245"/>
      <c r="J97" s="245"/>
      <c r="K97" s="247"/>
      <c r="L97" s="248"/>
    </row>
    <row r="98" customFormat="false" ht="15" hidden="false" customHeight="true" outlineLevel="0" collapsed="false">
      <c r="B98" s="243"/>
      <c r="C98" s="245"/>
      <c r="D98" s="245"/>
      <c r="E98" s="245"/>
      <c r="F98" s="245"/>
      <c r="G98" s="245"/>
      <c r="H98" s="245"/>
      <c r="I98" s="245"/>
      <c r="J98" s="245"/>
      <c r="K98" s="247"/>
      <c r="L98" s="248"/>
    </row>
    <row r="99" customFormat="false" ht="15" hidden="false" customHeight="true" outlineLevel="0" collapsed="false">
      <c r="B99" s="243"/>
      <c r="C99" s="245"/>
      <c r="D99" s="245"/>
      <c r="E99" s="245"/>
      <c r="F99" s="245"/>
      <c r="G99" s="245"/>
      <c r="H99" s="245"/>
      <c r="I99" s="245"/>
      <c r="J99" s="245"/>
      <c r="K99" s="247"/>
      <c r="L99" s="248"/>
    </row>
    <row r="100" customFormat="false" ht="15" hidden="false" customHeight="true" outlineLevel="0" collapsed="false">
      <c r="B100" s="243"/>
      <c r="C100" s="245"/>
      <c r="D100" s="245"/>
      <c r="E100" s="245"/>
      <c r="F100" s="245"/>
      <c r="G100" s="245"/>
      <c r="H100" s="245"/>
      <c r="I100" s="245"/>
      <c r="J100" s="245"/>
      <c r="K100" s="247"/>
      <c r="L100" s="248"/>
    </row>
    <row r="101" customFormat="false" ht="15" hidden="false" customHeight="true" outlineLevel="0" collapsed="false">
      <c r="B101" s="243"/>
      <c r="C101" s="245"/>
      <c r="D101" s="245"/>
      <c r="E101" s="245"/>
      <c r="F101" s="245"/>
      <c r="G101" s="245"/>
      <c r="H101" s="245"/>
      <c r="I101" s="245"/>
      <c r="J101" s="245"/>
      <c r="K101" s="247"/>
      <c r="L101" s="248"/>
    </row>
    <row r="102" customFormat="false" ht="15" hidden="false" customHeight="true" outlineLevel="0" collapsed="false">
      <c r="B102" s="243"/>
      <c r="C102" s="245"/>
      <c r="D102" s="245"/>
      <c r="E102" s="245"/>
      <c r="F102" s="245"/>
      <c r="G102" s="245"/>
      <c r="H102" s="245"/>
      <c r="I102" s="245"/>
      <c r="J102" s="245"/>
      <c r="K102" s="247"/>
      <c r="L102" s="248"/>
    </row>
    <row r="103" customFormat="false" ht="15" hidden="false" customHeight="true" outlineLevel="0" collapsed="false">
      <c r="B103" s="243"/>
      <c r="C103" s="245"/>
      <c r="D103" s="245"/>
      <c r="E103" s="245"/>
      <c r="F103" s="245"/>
      <c r="G103" s="245"/>
      <c r="H103" s="245"/>
      <c r="I103" s="245"/>
      <c r="J103" s="245"/>
      <c r="K103" s="247"/>
      <c r="L103" s="248"/>
    </row>
    <row r="104" customFormat="false" ht="15" hidden="false" customHeight="true" outlineLevel="0" collapsed="false">
      <c r="B104" s="243"/>
      <c r="C104" s="245"/>
      <c r="D104" s="245"/>
      <c r="E104" s="245"/>
      <c r="F104" s="245"/>
      <c r="G104" s="245"/>
      <c r="H104" s="245"/>
      <c r="I104" s="245"/>
      <c r="J104" s="245"/>
      <c r="K104" s="247"/>
      <c r="L104" s="248"/>
    </row>
    <row r="105" customFormat="false" ht="15" hidden="false" customHeight="true" outlineLevel="0" collapsed="false">
      <c r="B105" s="243"/>
      <c r="C105" s="245"/>
      <c r="D105" s="245"/>
      <c r="E105" s="245"/>
      <c r="F105" s="245"/>
      <c r="G105" s="245"/>
      <c r="H105" s="245"/>
      <c r="I105" s="245"/>
      <c r="J105" s="245"/>
      <c r="K105" s="247"/>
      <c r="L105" s="248"/>
    </row>
    <row r="106" customFormat="false" ht="15" hidden="false" customHeight="true" outlineLevel="0" collapsed="false">
      <c r="B106" s="243"/>
      <c r="C106" s="245"/>
      <c r="D106" s="245"/>
      <c r="E106" s="245"/>
      <c r="F106" s="245"/>
      <c r="G106" s="245"/>
      <c r="H106" s="245"/>
      <c r="I106" s="245"/>
      <c r="J106" s="245"/>
      <c r="K106" s="247"/>
      <c r="L106" s="248"/>
    </row>
    <row r="107" customFormat="false" ht="15" hidden="false" customHeight="true" outlineLevel="0" collapsed="false">
      <c r="B107" s="243"/>
      <c r="C107" s="245"/>
      <c r="D107" s="245"/>
      <c r="E107" s="245"/>
      <c r="F107" s="245"/>
      <c r="G107" s="245"/>
      <c r="H107" s="245"/>
      <c r="I107" s="245"/>
      <c r="J107" s="245"/>
      <c r="K107" s="247"/>
      <c r="L107" s="248"/>
    </row>
    <row r="108" customFormat="false" ht="15" hidden="false" customHeight="true" outlineLevel="0" collapsed="false">
      <c r="B108" s="243"/>
      <c r="C108" s="245"/>
      <c r="D108" s="245"/>
      <c r="E108" s="245"/>
      <c r="F108" s="245"/>
      <c r="G108" s="245"/>
      <c r="H108" s="245"/>
      <c r="I108" s="245"/>
      <c r="J108" s="245"/>
      <c r="K108" s="247"/>
      <c r="L108" s="248"/>
    </row>
    <row r="109" customFormat="false" ht="15" hidden="false" customHeight="true" outlineLevel="0" collapsed="false">
      <c r="B109" s="243"/>
      <c r="C109" s="245"/>
      <c r="D109" s="245"/>
      <c r="E109" s="245"/>
      <c r="F109" s="245"/>
      <c r="G109" s="245"/>
      <c r="H109" s="245"/>
      <c r="I109" s="245"/>
      <c r="J109" s="245"/>
      <c r="K109" s="247"/>
      <c r="L109" s="248"/>
    </row>
    <row r="110" customFormat="false" ht="15" hidden="false" customHeight="true" outlineLevel="0" collapsed="false">
      <c r="B110" s="243"/>
      <c r="C110" s="245"/>
      <c r="D110" s="245"/>
      <c r="E110" s="245"/>
      <c r="F110" s="245"/>
      <c r="G110" s="245"/>
      <c r="H110" s="245"/>
      <c r="I110" s="245"/>
      <c r="J110" s="245"/>
      <c r="K110" s="247"/>
      <c r="L110" s="248"/>
    </row>
    <row r="111" customFormat="false" ht="15" hidden="false" customHeight="true" outlineLevel="0" collapsed="false">
      <c r="B111" s="243"/>
      <c r="C111" s="245"/>
      <c r="D111" s="245"/>
      <c r="E111" s="245"/>
      <c r="F111" s="245"/>
      <c r="G111" s="245"/>
      <c r="H111" s="245"/>
      <c r="I111" s="245"/>
      <c r="J111" s="245"/>
      <c r="K111" s="247"/>
      <c r="L111" s="248"/>
    </row>
    <row r="112" customFormat="false" ht="15" hidden="false" customHeight="true" outlineLevel="0" collapsed="false">
      <c r="B112" s="243"/>
      <c r="C112" s="245"/>
      <c r="D112" s="245"/>
      <c r="E112" s="245"/>
      <c r="F112" s="245"/>
      <c r="G112" s="245"/>
      <c r="H112" s="245"/>
      <c r="I112" s="245"/>
      <c r="J112" s="245"/>
      <c r="K112" s="247"/>
      <c r="L112" s="248"/>
    </row>
    <row r="113" customFormat="false" ht="15" hidden="false" customHeight="true" outlineLevel="0" collapsed="false">
      <c r="B113" s="268"/>
      <c r="C113" s="269"/>
      <c r="D113" s="269"/>
      <c r="E113" s="269"/>
      <c r="F113" s="269"/>
      <c r="G113" s="269"/>
      <c r="H113" s="269"/>
      <c r="I113" s="269"/>
      <c r="J113" s="269"/>
      <c r="K113" s="270"/>
      <c r="L113" s="248"/>
    </row>
    <row r="114" customFormat="false" ht="12.75" hidden="false" customHeight="false" outlineLevel="0" collapsed="false">
      <c r="B114" s="230"/>
      <c r="C114" s="230"/>
      <c r="D114" s="230"/>
      <c r="E114" s="230"/>
      <c r="F114" s="230"/>
      <c r="G114" s="230"/>
      <c r="H114" s="230"/>
      <c r="I114" s="230"/>
      <c r="J114" s="230"/>
      <c r="K114" s="230"/>
      <c r="L114" s="230"/>
    </row>
    <row r="115" customFormat="false" ht="12.75" hidden="false" customHeight="false" outlineLevel="0" collapsed="false">
      <c r="B115" s="230"/>
      <c r="C115" s="230"/>
      <c r="D115" s="230"/>
      <c r="E115" s="230"/>
      <c r="F115" s="230"/>
      <c r="G115" s="230"/>
      <c r="H115" s="230"/>
      <c r="I115" s="230"/>
      <c r="J115" s="230"/>
      <c r="K115" s="230"/>
      <c r="L115" s="230"/>
    </row>
    <row r="116" customFormat="false" ht="12.75" hidden="false" customHeight="false" outlineLevel="0" collapsed="false">
      <c r="B116" s="230"/>
      <c r="C116" s="230"/>
      <c r="D116" s="230"/>
      <c r="E116" s="230"/>
      <c r="F116" s="230"/>
      <c r="G116" s="230"/>
      <c r="H116" s="230"/>
      <c r="I116" s="230"/>
      <c r="J116" s="230"/>
      <c r="K116" s="230"/>
    </row>
    <row r="117" customFormat="false" ht="12.75" hidden="false" customHeight="false" outlineLevel="0" collapsed="false">
      <c r="B117" s="230"/>
      <c r="C117" s="230"/>
      <c r="D117" s="230"/>
      <c r="E117" s="230"/>
      <c r="F117" s="230"/>
      <c r="G117" s="230"/>
      <c r="H117" s="230"/>
      <c r="I117" s="230"/>
      <c r="J117" s="230"/>
      <c r="K117" s="230"/>
    </row>
    <row r="118" customFormat="false" ht="12.75" hidden="false" customHeight="false" outlineLevel="0" collapsed="false">
      <c r="B118" s="230"/>
      <c r="C118" s="230"/>
      <c r="D118" s="230"/>
      <c r="E118" s="230"/>
      <c r="F118" s="230"/>
      <c r="G118" s="230"/>
      <c r="H118" s="230"/>
      <c r="I118" s="230"/>
      <c r="J118" s="230"/>
      <c r="K118" s="230"/>
    </row>
    <row r="119" customFormat="false" ht="12.75" hidden="false" customHeight="false" outlineLevel="0" collapsed="false">
      <c r="B119" s="230"/>
      <c r="C119" s="230"/>
      <c r="D119" s="230"/>
      <c r="E119" s="230"/>
      <c r="F119" s="230"/>
      <c r="G119" s="230"/>
      <c r="H119" s="230"/>
      <c r="I119" s="230"/>
      <c r="J119" s="230"/>
      <c r="K119" s="230"/>
    </row>
    <row r="120" customFormat="false" ht="12.75" hidden="false" customHeight="false" outlineLevel="0" collapsed="false">
      <c r="B120" s="230"/>
      <c r="C120" s="230"/>
      <c r="D120" s="230"/>
      <c r="E120" s="230"/>
      <c r="F120" s="230"/>
      <c r="G120" s="230"/>
      <c r="H120" s="230"/>
      <c r="I120" s="230"/>
      <c r="J120" s="230"/>
      <c r="K120" s="230"/>
    </row>
    <row r="121" customFormat="false" ht="12.75" hidden="false" customHeight="false" outlineLevel="0" collapsed="false">
      <c r="B121" s="230"/>
      <c r="C121" s="230"/>
      <c r="D121" s="230"/>
      <c r="E121" s="230"/>
      <c r="F121" s="230"/>
      <c r="G121" s="230"/>
      <c r="H121" s="230"/>
      <c r="I121" s="230"/>
      <c r="J121" s="230"/>
      <c r="K121" s="230"/>
    </row>
    <row r="122" customFormat="false" ht="12.75" hidden="false" customHeight="false" outlineLevel="0" collapsed="false">
      <c r="B122" s="230"/>
      <c r="C122" s="230"/>
      <c r="D122" s="230"/>
      <c r="E122" s="230"/>
      <c r="F122" s="230"/>
      <c r="G122" s="230"/>
      <c r="H122" s="230"/>
      <c r="I122" s="230"/>
      <c r="J122" s="230"/>
      <c r="K122" s="230"/>
    </row>
    <row r="123" customFormat="false" ht="12.75" hidden="false" customHeight="false" outlineLevel="0" collapsed="false">
      <c r="B123" s="230"/>
      <c r="C123" s="230"/>
      <c r="D123" s="230"/>
      <c r="E123" s="230"/>
      <c r="F123" s="230"/>
      <c r="G123" s="230"/>
      <c r="H123" s="230"/>
      <c r="I123" s="230"/>
      <c r="J123" s="230"/>
      <c r="K123" s="230"/>
    </row>
    <row r="124" customFormat="false" ht="12.75" hidden="false" customHeight="false" outlineLevel="0" collapsed="false">
      <c r="B124" s="230"/>
      <c r="C124" s="230"/>
      <c r="D124" s="230"/>
      <c r="E124" s="230"/>
      <c r="F124" s="230"/>
      <c r="G124" s="230"/>
      <c r="H124" s="230"/>
      <c r="I124" s="230"/>
      <c r="J124" s="230"/>
      <c r="K124" s="230"/>
    </row>
    <row r="125" customFormat="false" ht="12.75" hidden="false" customHeight="false" outlineLevel="0" collapsed="false">
      <c r="B125" s="230"/>
      <c r="C125" s="230"/>
      <c r="D125" s="230"/>
      <c r="E125" s="230"/>
      <c r="F125" s="230"/>
      <c r="G125" s="230"/>
      <c r="H125" s="230"/>
      <c r="I125" s="230"/>
      <c r="J125" s="230"/>
      <c r="K125" s="230"/>
    </row>
    <row r="126" customFormat="false" ht="12.75" hidden="false" customHeight="false" outlineLevel="0" collapsed="false">
      <c r="B126" s="230"/>
      <c r="C126" s="230"/>
      <c r="D126" s="230"/>
      <c r="E126" s="230"/>
      <c r="F126" s="230"/>
      <c r="G126" s="230"/>
      <c r="H126" s="230"/>
      <c r="I126" s="230"/>
      <c r="J126" s="230"/>
      <c r="K126" s="230"/>
    </row>
    <row r="127" customFormat="false" ht="12.75" hidden="false" customHeight="false" outlineLevel="0" collapsed="false">
      <c r="B127" s="230"/>
      <c r="C127" s="230"/>
      <c r="D127" s="230"/>
      <c r="E127" s="230"/>
      <c r="F127" s="230"/>
      <c r="G127" s="230"/>
      <c r="H127" s="230"/>
      <c r="I127" s="230"/>
      <c r="J127" s="230"/>
      <c r="K127" s="230"/>
    </row>
    <row r="396" customFormat="false" ht="12.75" hidden="false" customHeight="false" outlineLevel="0" collapsed="false">
      <c r="D396" s="0" t="s">
        <v>2607</v>
      </c>
    </row>
  </sheetData>
  <sheetProtection sheet="true" password="c39f" objects="true" scenarios="true" selectLockedCells="true" selectUnlockedCells="true"/>
  <printOptions headings="false" gridLines="false" gridLinesSet="true" horizontalCentered="true" verticalCentered="false"/>
  <pageMargins left="0.118055555555556" right="0.118055555555556" top="0.393055555555556" bottom="0.550694444444445" header="0.196527777777778" footer="0.354166666666667"/>
  <pageSetup paperSize="9" scale="90" fitToWidth="1" fitToHeight="1" pageOrder="downThenOver" orientation="portrait" blackAndWhite="false" draft="false" cellComments="none" horizontalDpi="300" verticalDpi="300" copies="1"/>
  <headerFooter differentFirst="false" differentOddEven="false">
    <oddHeader>&amp;LIBMR - conforme AFNOR T90-395 oct. 2003</oddHeader>
    <oddFooter>&amp;L&amp;8&amp;F / &amp;A - imprimé le&amp;D&amp;R&amp;8version GIS Macrophytes juillet   2006   -  &amp;P/&amp;N</oddFooter>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B94"/>
  <sheetViews>
    <sheetView showFormulas="false" showGridLines="true" showRowColHeaders="fals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41796875" defaultRowHeight="12.75" zeroHeight="false" outlineLevelRow="0" outlineLevelCol="0"/>
  <cols>
    <col collapsed="false" customWidth="true" hidden="false" outlineLevel="0" max="1" min="1" style="271" width="14.85"/>
    <col collapsed="false" customWidth="true" hidden="false" outlineLevel="0" max="2" min="2" style="271" width="12.85"/>
    <col collapsed="false" customWidth="true" hidden="false" outlineLevel="0" max="3" min="3" style="271" width="10.99"/>
    <col collapsed="false" customWidth="true" hidden="true" outlineLevel="0" max="4" min="4" style="271" width="9.41"/>
    <col collapsed="false" customWidth="true" hidden="true" outlineLevel="0" max="5" min="5" style="271" width="8.99"/>
    <col collapsed="false" customWidth="true" hidden="false" outlineLevel="0" max="6" min="6" style="271" width="7.14"/>
    <col collapsed="false" customWidth="true" hidden="false" outlineLevel="0" max="7" min="7" style="271" width="5.56"/>
    <col collapsed="false" customWidth="true" hidden="true" outlineLevel="0" max="8" min="8" style="272" width="3.14"/>
    <col collapsed="false" customWidth="true" hidden="false" outlineLevel="0" max="9" min="9" style="271" width="4.28"/>
    <col collapsed="false" customWidth="true" hidden="false" outlineLevel="0" max="10" min="10" style="271" width="3.56"/>
    <col collapsed="false" customWidth="true" hidden="false" outlineLevel="0" max="11" min="11" style="271" width="8.99"/>
    <col collapsed="false" customWidth="true" hidden="false" outlineLevel="0" max="12" min="12" style="271" width="7.99"/>
    <col collapsed="false" customWidth="true" hidden="false" outlineLevel="0" max="13" min="13" style="271" width="8.7"/>
    <col collapsed="false" customWidth="true" hidden="false" outlineLevel="0" max="14" min="14" style="271" width="8.56"/>
    <col collapsed="false" customWidth="true" hidden="false" outlineLevel="0" max="15" min="15" style="271" width="8.85"/>
    <col collapsed="false" customWidth="true" hidden="false" outlineLevel="0" max="16" min="16" style="272" width="10.41"/>
    <col collapsed="false" customWidth="true" hidden="true" outlineLevel="0" max="18" min="17" style="272" width="8.7"/>
    <col collapsed="false" customWidth="true" hidden="true" outlineLevel="0" max="19" min="19" style="272" width="6.99"/>
    <col collapsed="false" customWidth="true" hidden="true" outlineLevel="0" max="20" min="20" style="272" width="4.85"/>
    <col collapsed="false" customWidth="true" hidden="true" outlineLevel="0" max="21" min="21" style="272" width="17.42"/>
    <col collapsed="false" customWidth="true" hidden="true" outlineLevel="0" max="22" min="22" style="272" width="11.28"/>
    <col collapsed="false" customWidth="true" hidden="false" outlineLevel="0" max="23" min="23" style="271" width="23.85"/>
    <col collapsed="false" customWidth="true" hidden="false" outlineLevel="0" max="24" min="24" style="271" width="17.99"/>
    <col collapsed="false" customWidth="false" hidden="true" outlineLevel="0" max="25" min="25" style="271" width="11.42"/>
    <col collapsed="false" customWidth="true" hidden="true" outlineLevel="0" max="26" min="26" style="271" width="8.14"/>
    <col collapsed="false" customWidth="true" hidden="false" outlineLevel="0" max="27" min="27" style="272" width="6.28"/>
    <col collapsed="false" customWidth="true" hidden="false" outlineLevel="0" max="28" min="28" style="271" width="34.13"/>
    <col collapsed="false" customWidth="true" hidden="false" outlineLevel="0" max="29" min="29" style="271" width="25.28"/>
    <col collapsed="false" customWidth="false" hidden="false" outlineLevel="0" max="257" min="30" style="271" width="11.42"/>
  </cols>
  <sheetData>
    <row r="1" customFormat="false" ht="15.75" hidden="false" customHeight="false" outlineLevel="0" collapsed="false">
      <c r="A1" s="273" t="s">
        <v>2608</v>
      </c>
      <c r="B1" s="274"/>
      <c r="C1" s="274"/>
      <c r="D1" s="275"/>
      <c r="E1" s="275"/>
      <c r="F1" s="274"/>
      <c r="G1" s="276"/>
      <c r="H1" s="277"/>
      <c r="I1" s="274"/>
      <c r="J1" s="274"/>
      <c r="K1" s="274"/>
      <c r="L1" s="274"/>
      <c r="M1" s="274"/>
      <c r="N1" s="274"/>
      <c r="O1" s="278" t="s">
        <v>2609</v>
      </c>
      <c r="P1" s="279"/>
      <c r="Q1" s="280"/>
      <c r="R1" s="280"/>
      <c r="S1" s="280"/>
      <c r="T1" s="280"/>
      <c r="U1" s="280"/>
      <c r="V1" s="280"/>
      <c r="W1" s="281"/>
      <c r="X1" s="282"/>
    </row>
    <row r="2" customFormat="false" ht="12.75" hidden="false" customHeight="false" outlineLevel="0" collapsed="false">
      <c r="A2" s="283" t="s">
        <v>2610</v>
      </c>
      <c r="B2" s="284"/>
      <c r="C2" s="285" t="s">
        <v>2611</v>
      </c>
      <c r="D2" s="280"/>
      <c r="E2" s="286"/>
      <c r="F2" s="287"/>
      <c r="G2" s="287"/>
      <c r="H2" s="288"/>
      <c r="I2" s="287"/>
      <c r="J2" s="287"/>
      <c r="K2" s="287"/>
      <c r="L2" s="289"/>
      <c r="M2" s="290"/>
      <c r="N2" s="290"/>
      <c r="O2" s="291" t="s">
        <v>2612</v>
      </c>
      <c r="P2" s="279"/>
      <c r="Q2" s="280"/>
      <c r="R2" s="280"/>
      <c r="S2" s="280"/>
      <c r="T2" s="280"/>
      <c r="U2" s="280"/>
      <c r="V2" s="280"/>
      <c r="W2" s="292"/>
      <c r="X2" s="293"/>
    </row>
    <row r="3" customFormat="false" ht="13.5" hidden="false" customHeight="false" outlineLevel="0" collapsed="false">
      <c r="A3" s="283" t="s">
        <v>2613</v>
      </c>
      <c r="B3" s="284"/>
      <c r="C3" s="283" t="s">
        <v>2614</v>
      </c>
      <c r="D3" s="294"/>
      <c r="E3" s="294"/>
      <c r="F3" s="295"/>
      <c r="G3" s="295"/>
      <c r="H3" s="296"/>
      <c r="I3" s="297"/>
      <c r="J3" s="296"/>
      <c r="K3" s="298" t="s">
        <v>2615</v>
      </c>
      <c r="L3" s="299"/>
      <c r="M3" s="300" t="s">
        <v>2616</v>
      </c>
      <c r="N3" s="301"/>
      <c r="O3" s="301"/>
      <c r="P3" s="302"/>
      <c r="Q3" s="280"/>
      <c r="R3" s="280"/>
      <c r="S3" s="280"/>
      <c r="T3" s="280"/>
      <c r="U3" s="280"/>
      <c r="V3" s="280"/>
      <c r="W3" s="292"/>
      <c r="X3" s="293"/>
    </row>
    <row r="4" customFormat="false" ht="13.5" hidden="false" customHeight="false" outlineLevel="0" collapsed="false">
      <c r="A4" s="303" t="n">
        <v>41452</v>
      </c>
      <c r="B4" s="304"/>
      <c r="C4" s="305"/>
      <c r="D4" s="306"/>
      <c r="E4" s="306"/>
      <c r="F4" s="305"/>
      <c r="G4" s="305"/>
      <c r="H4" s="306"/>
      <c r="I4" s="307" t="s">
        <v>2617</v>
      </c>
      <c r="J4" s="308"/>
      <c r="K4" s="308"/>
      <c r="L4" s="309"/>
      <c r="M4" s="309"/>
      <c r="N4" s="310" t="s">
        <v>2618</v>
      </c>
      <c r="O4" s="309"/>
      <c r="P4" s="311"/>
      <c r="Q4" s="280"/>
      <c r="R4" s="280"/>
      <c r="S4" s="280"/>
      <c r="T4" s="280"/>
      <c r="U4" s="280"/>
      <c r="V4" s="280"/>
      <c r="W4" s="292"/>
      <c r="X4" s="312"/>
    </row>
    <row r="5" customFormat="false" ht="14.25" hidden="false" customHeight="true" outlineLevel="0" collapsed="false">
      <c r="A5" s="313" t="s">
        <v>2619</v>
      </c>
      <c r="B5" s="314" t="s">
        <v>2620</v>
      </c>
      <c r="C5" s="315" t="s">
        <v>2621</v>
      </c>
      <c r="D5" s="316"/>
      <c r="E5" s="316"/>
      <c r="F5" s="317" t="s">
        <v>2597</v>
      </c>
      <c r="G5" s="318"/>
      <c r="H5" s="316"/>
      <c r="I5" s="319"/>
      <c r="J5" s="320"/>
      <c r="K5" s="321" t="s">
        <v>2622</v>
      </c>
      <c r="L5" s="322" t="n">
        <v>13.5</v>
      </c>
      <c r="M5" s="323"/>
      <c r="N5" s="324" t="s">
        <v>916</v>
      </c>
      <c r="O5" s="325" t="n">
        <v>13.0588235294118</v>
      </c>
      <c r="P5" s="326"/>
      <c r="Q5" s="280"/>
      <c r="R5" s="280"/>
      <c r="S5" s="280"/>
      <c r="T5" s="280"/>
      <c r="U5" s="280"/>
      <c r="V5" s="280"/>
      <c r="W5" s="292"/>
      <c r="X5" s="312"/>
    </row>
    <row r="6" customFormat="false" ht="13.5" hidden="false" customHeight="false" outlineLevel="0" collapsed="false">
      <c r="A6" s="313" t="s">
        <v>2623</v>
      </c>
      <c r="B6" s="327" t="s">
        <v>2624</v>
      </c>
      <c r="C6" s="327" t="s">
        <v>2625</v>
      </c>
      <c r="D6" s="316"/>
      <c r="E6" s="316"/>
      <c r="F6" s="317"/>
      <c r="G6" s="318"/>
      <c r="H6" s="316"/>
      <c r="I6" s="328" t="s">
        <v>2626</v>
      </c>
      <c r="J6" s="329"/>
      <c r="K6" s="330"/>
      <c r="L6" s="331" t="s">
        <v>2627</v>
      </c>
      <c r="M6" s="332"/>
      <c r="N6" s="333" t="s">
        <v>2628</v>
      </c>
      <c r="O6" s="333"/>
      <c r="P6" s="334"/>
      <c r="Q6" s="280"/>
      <c r="R6" s="280"/>
      <c r="S6" s="280"/>
      <c r="T6" s="280"/>
      <c r="U6" s="280"/>
      <c r="V6" s="280"/>
      <c r="W6" s="292"/>
      <c r="X6" s="293"/>
    </row>
    <row r="7" customFormat="false" ht="12.75" hidden="false" customHeight="false" outlineLevel="0" collapsed="false">
      <c r="A7" s="335" t="s">
        <v>2629</v>
      </c>
      <c r="B7" s="336" t="n">
        <v>76</v>
      </c>
      <c r="C7" s="337" t="n">
        <v>24</v>
      </c>
      <c r="D7" s="338"/>
      <c r="E7" s="338"/>
      <c r="F7" s="339" t="n">
        <f aca="false">IF((OR((B7+C7=100),(B7+C7=0))),B7+C7,"ATTENTION")</f>
        <v>100</v>
      </c>
      <c r="G7" s="340"/>
      <c r="H7" s="338"/>
      <c r="I7" s="341"/>
      <c r="J7" s="342"/>
      <c r="K7" s="343"/>
      <c r="L7" s="344"/>
      <c r="M7" s="345"/>
      <c r="N7" s="346" t="s">
        <v>2630</v>
      </c>
      <c r="O7" s="347" t="s">
        <v>2631</v>
      </c>
      <c r="P7" s="348"/>
      <c r="Q7" s="280"/>
      <c r="R7" s="280"/>
      <c r="S7" s="280"/>
      <c r="T7" s="280"/>
      <c r="U7" s="280"/>
      <c r="V7" s="280"/>
      <c r="W7" s="292"/>
      <c r="X7" s="293"/>
    </row>
    <row r="8" customFormat="false" ht="12.75" hidden="false" customHeight="false" outlineLevel="0" collapsed="false">
      <c r="A8" s="349" t="s">
        <v>2632</v>
      </c>
      <c r="B8" s="349"/>
      <c r="C8" s="349"/>
      <c r="D8" s="338"/>
      <c r="E8" s="338"/>
      <c r="F8" s="350" t="s">
        <v>2633</v>
      </c>
      <c r="G8" s="351"/>
      <c r="H8" s="352"/>
      <c r="I8" s="341"/>
      <c r="J8" s="342"/>
      <c r="K8" s="343"/>
      <c r="L8" s="344"/>
      <c r="M8" s="353" t="s">
        <v>2634</v>
      </c>
      <c r="N8" s="354" t="n">
        <f aca="false">IF(ISERROR(AVERAGE(I23:I82)),"     -",AVERAGE(I23:I82))</f>
        <v>10.05</v>
      </c>
      <c r="O8" s="354" t="n">
        <f aca="false">IF(ISERROR(AVERAGE(J23:J82)),"      -",AVERAGE(J23:J82))</f>
        <v>1.45</v>
      </c>
      <c r="P8" s="355"/>
      <c r="Q8" s="280"/>
      <c r="R8" s="280"/>
      <c r="S8" s="280"/>
      <c r="T8" s="280"/>
      <c r="U8" s="280"/>
      <c r="V8" s="280"/>
      <c r="W8" s="292"/>
      <c r="X8" s="293"/>
    </row>
    <row r="9" customFormat="false" ht="13.5" hidden="false" customHeight="false" outlineLevel="0" collapsed="false">
      <c r="A9" s="313" t="s">
        <v>2635</v>
      </c>
      <c r="B9" s="356" t="n">
        <v>1.8</v>
      </c>
      <c r="C9" s="357" t="n">
        <v>1.4</v>
      </c>
      <c r="D9" s="358"/>
      <c r="E9" s="358"/>
      <c r="F9" s="359" t="n">
        <f aca="false">($B9*$B$7+$C9*$C$7)/100</f>
        <v>1.704</v>
      </c>
      <c r="G9" s="360"/>
      <c r="H9" s="361"/>
      <c r="I9" s="362"/>
      <c r="J9" s="363"/>
      <c r="K9" s="343"/>
      <c r="L9" s="364"/>
      <c r="M9" s="353" t="s">
        <v>2636</v>
      </c>
      <c r="N9" s="354" t="n">
        <f aca="false">IF(ISERROR(STDEVP(I23:I82)),"     -",STDEVP(I23:I82))</f>
        <v>5.56304772584237</v>
      </c>
      <c r="O9" s="354" t="n">
        <f aca="false">IF(ISERROR(STDEVP(J23:J82)),"      -",STDEVP(J23:J82))</f>
        <v>0.920597631976099</v>
      </c>
      <c r="P9" s="355"/>
      <c r="Q9" s="280"/>
      <c r="R9" s="280"/>
      <c r="S9" s="280"/>
      <c r="T9" s="280"/>
      <c r="U9" s="280"/>
      <c r="V9" s="280"/>
      <c r="W9" s="365"/>
      <c r="X9" s="366"/>
    </row>
    <row r="10" customFormat="false" ht="13.5" hidden="false" customHeight="false" outlineLevel="0" collapsed="false">
      <c r="A10" s="367" t="s">
        <v>2637</v>
      </c>
      <c r="B10" s="368" t="s">
        <v>2638</v>
      </c>
      <c r="C10" s="369" t="s">
        <v>2638</v>
      </c>
      <c r="D10" s="370"/>
      <c r="E10" s="370"/>
      <c r="F10" s="359"/>
      <c r="G10" s="360"/>
      <c r="H10" s="371"/>
      <c r="I10" s="372"/>
      <c r="J10" s="373" t="s">
        <v>2639</v>
      </c>
      <c r="K10" s="373"/>
      <c r="L10" s="374"/>
      <c r="M10" s="375" t="s">
        <v>2640</v>
      </c>
      <c r="N10" s="376" t="n">
        <f aca="false">MIN(I23:I82)</f>
        <v>0</v>
      </c>
      <c r="O10" s="376" t="n">
        <f aca="false">MIN(J23:J82)</f>
        <v>0</v>
      </c>
      <c r="P10" s="377"/>
      <c r="Q10" s="280"/>
      <c r="R10" s="280"/>
      <c r="S10" s="280"/>
      <c r="T10" s="280"/>
      <c r="U10" s="280"/>
      <c r="V10" s="280"/>
    </row>
    <row r="11" customFormat="false" ht="12.75" hidden="false" customHeight="false" outlineLevel="0" collapsed="false">
      <c r="A11" s="378" t="s">
        <v>2641</v>
      </c>
      <c r="B11" s="379"/>
      <c r="C11" s="380"/>
      <c r="D11" s="381"/>
      <c r="E11" s="381"/>
      <c r="F11" s="382" t="n">
        <f aca="false">($B11*$B$7+$C11*$C$7)/100</f>
        <v>0</v>
      </c>
      <c r="G11" s="383"/>
      <c r="H11" s="338"/>
      <c r="I11" s="384" t="s">
        <v>2642</v>
      </c>
      <c r="J11" s="384"/>
      <c r="K11" s="385" t="n">
        <f aca="false">COUNTIF($G$23:$G$82,"=HET")</f>
        <v>0</v>
      </c>
      <c r="L11" s="386"/>
      <c r="M11" s="375" t="s">
        <v>2643</v>
      </c>
      <c r="N11" s="376" t="n">
        <f aca="false">MAX(I23:I82)</f>
        <v>16</v>
      </c>
      <c r="O11" s="376" t="n">
        <f aca="false">MAX(J23:J82)</f>
        <v>3</v>
      </c>
      <c r="P11" s="377"/>
      <c r="Q11" s="280"/>
      <c r="R11" s="280"/>
      <c r="S11" s="280"/>
      <c r="T11" s="280"/>
      <c r="U11" s="280"/>
      <c r="V11" s="280"/>
    </row>
    <row r="12" customFormat="false" ht="12.75" hidden="false" customHeight="false" outlineLevel="0" collapsed="false">
      <c r="A12" s="387" t="s">
        <v>2644</v>
      </c>
      <c r="B12" s="388"/>
      <c r="C12" s="389"/>
      <c r="D12" s="381"/>
      <c r="E12" s="381"/>
      <c r="F12" s="382" t="n">
        <f aca="false">($B12*$B$7+$C12*$C$7)/100</f>
        <v>0</v>
      </c>
      <c r="G12" s="390"/>
      <c r="H12" s="338"/>
      <c r="I12" s="391" t="s">
        <v>2645</v>
      </c>
      <c r="J12" s="391"/>
      <c r="K12" s="385" t="n">
        <f aca="false">COUNTIF($G$23:$G$82,"=ALG")</f>
        <v>9</v>
      </c>
      <c r="L12" s="392"/>
      <c r="M12" s="393"/>
      <c r="N12" s="394" t="s">
        <v>2639</v>
      </c>
      <c r="O12" s="395"/>
      <c r="P12" s="396"/>
      <c r="Q12" s="280"/>
      <c r="R12" s="280"/>
      <c r="S12" s="280"/>
      <c r="T12" s="280"/>
      <c r="U12" s="280"/>
      <c r="V12" s="280"/>
    </row>
    <row r="13" customFormat="false" ht="12.75" hidden="false" customHeight="false" outlineLevel="0" collapsed="false">
      <c r="A13" s="387" t="s">
        <v>2646</v>
      </c>
      <c r="B13" s="388"/>
      <c r="C13" s="389"/>
      <c r="D13" s="381"/>
      <c r="E13" s="381"/>
      <c r="F13" s="382" t="n">
        <f aca="false">($B13*$B$7+$C13*$C$7)/100</f>
        <v>0</v>
      </c>
      <c r="G13" s="390"/>
      <c r="H13" s="338"/>
      <c r="I13" s="391" t="s">
        <v>2647</v>
      </c>
      <c r="J13" s="391"/>
      <c r="K13" s="385" t="n">
        <f aca="false">COUNTIF($G$23:$G$82,"=BRm")+COUNTIF($G$23:$G$82,"=BRh")</f>
        <v>7</v>
      </c>
      <c r="L13" s="386"/>
      <c r="M13" s="397" t="s">
        <v>2648</v>
      </c>
      <c r="N13" s="398" t="n">
        <f aca="false">COUNTIF(F23:F82,"&gt;0")</f>
        <v>20</v>
      </c>
      <c r="O13" s="399"/>
      <c r="P13" s="400"/>
      <c r="Q13" s="280"/>
      <c r="R13" s="280"/>
      <c r="S13" s="280"/>
      <c r="T13" s="280"/>
      <c r="U13" s="280"/>
      <c r="V13" s="280"/>
    </row>
    <row r="14" customFormat="false" ht="12.75" hidden="false" customHeight="false" outlineLevel="0" collapsed="false">
      <c r="A14" s="387" t="s">
        <v>2649</v>
      </c>
      <c r="B14" s="388"/>
      <c r="C14" s="389"/>
      <c r="D14" s="381"/>
      <c r="E14" s="381"/>
      <c r="F14" s="382" t="n">
        <f aca="false">($B14*$B$7+$C14*$C$7)/100</f>
        <v>0</v>
      </c>
      <c r="G14" s="390"/>
      <c r="H14" s="338"/>
      <c r="I14" s="391" t="s">
        <v>2650</v>
      </c>
      <c r="J14" s="391"/>
      <c r="K14" s="385" t="n">
        <f aca="false">COUNTIF($G$23:$G$82,"=PTE")+COUNTIF($G$23:$G$82,"=LIC")</f>
        <v>2</v>
      </c>
      <c r="L14" s="386"/>
      <c r="M14" s="401" t="s">
        <v>2651</v>
      </c>
      <c r="N14" s="402" t="n">
        <f aca="false">COUNTIF($I$23:$I$82,"&gt;-1")</f>
        <v>20</v>
      </c>
      <c r="O14" s="403"/>
      <c r="P14" s="400"/>
      <c r="Q14" s="280"/>
      <c r="R14" s="280"/>
      <c r="S14" s="280"/>
      <c r="T14" s="280"/>
      <c r="U14" s="280"/>
      <c r="V14" s="280"/>
    </row>
    <row r="15" customFormat="false" ht="12.75" hidden="false" customHeight="false" outlineLevel="0" collapsed="false">
      <c r="A15" s="404" t="s">
        <v>2652</v>
      </c>
      <c r="B15" s="405"/>
      <c r="C15" s="406"/>
      <c r="D15" s="381"/>
      <c r="E15" s="381"/>
      <c r="F15" s="382" t="n">
        <f aca="false">($B15*$B$7+$C15*$C$7)/100</f>
        <v>0</v>
      </c>
      <c r="G15" s="390"/>
      <c r="H15" s="338"/>
      <c r="I15" s="391" t="s">
        <v>2653</v>
      </c>
      <c r="J15" s="391"/>
      <c r="K15" s="385" t="n">
        <f aca="false">(COUNTIF($G$23:$G$82,"=PHy"))+(COUNTIF($G$23:$G$82,"=PHe"))+(COUNTIF($G$23:$G$82,"=PHg"))+(COUNTIF($G$23:$G$82,"=PHx"))</f>
        <v>2</v>
      </c>
      <c r="L15" s="386"/>
      <c r="M15" s="407" t="s">
        <v>2654</v>
      </c>
      <c r="N15" s="408" t="n">
        <f aca="false">COUNTIF(J23:J82,"=1")</f>
        <v>5</v>
      </c>
      <c r="O15" s="409"/>
      <c r="P15" s="400"/>
      <c r="Q15" s="280"/>
      <c r="R15" s="280"/>
      <c r="S15" s="280"/>
      <c r="T15" s="280"/>
      <c r="U15" s="280"/>
      <c r="V15" s="280"/>
    </row>
    <row r="16" customFormat="false" ht="12.75" hidden="false" customHeight="false" outlineLevel="0" collapsed="false">
      <c r="A16" s="378" t="s">
        <v>2655</v>
      </c>
      <c r="B16" s="379"/>
      <c r="C16" s="380"/>
      <c r="D16" s="410"/>
      <c r="E16" s="410"/>
      <c r="F16" s="411"/>
      <c r="G16" s="411" t="n">
        <f aca="false">($B16*$B$7+$C16*$C$7)/100</f>
        <v>0</v>
      </c>
      <c r="H16" s="338"/>
      <c r="I16" s="391"/>
      <c r="J16" s="412"/>
      <c r="K16" s="412"/>
      <c r="L16" s="386"/>
      <c r="M16" s="407" t="s">
        <v>2656</v>
      </c>
      <c r="N16" s="408" t="n">
        <f aca="false">COUNTIF(J23:J82,"=2")</f>
        <v>9</v>
      </c>
      <c r="O16" s="409"/>
      <c r="P16" s="400"/>
      <c r="Q16" s="280"/>
      <c r="R16" s="280"/>
      <c r="S16" s="280"/>
      <c r="T16" s="280"/>
      <c r="U16" s="280"/>
      <c r="V16" s="280"/>
    </row>
    <row r="17" customFormat="false" ht="12.75" hidden="false" customHeight="false" outlineLevel="0" collapsed="false">
      <c r="A17" s="387" t="s">
        <v>2657</v>
      </c>
      <c r="B17" s="388"/>
      <c r="C17" s="389"/>
      <c r="D17" s="381"/>
      <c r="E17" s="381"/>
      <c r="F17" s="413"/>
      <c r="G17" s="382" t="n">
        <f aca="false">($B17*$B$7+$C17*$C$7)/100</f>
        <v>0</v>
      </c>
      <c r="H17" s="338"/>
      <c r="I17" s="391"/>
      <c r="J17" s="391"/>
      <c r="K17" s="412"/>
      <c r="L17" s="386"/>
      <c r="M17" s="407" t="s">
        <v>2658</v>
      </c>
      <c r="N17" s="408" t="n">
        <f aca="false">COUNTIF(J23:J82,"=3")</f>
        <v>2</v>
      </c>
      <c r="O17" s="409"/>
      <c r="P17" s="400"/>
      <c r="Q17" s="280"/>
      <c r="R17" s="280"/>
      <c r="S17" s="280"/>
      <c r="T17" s="280"/>
      <c r="U17" s="280"/>
      <c r="V17" s="280"/>
    </row>
    <row r="18" customFormat="false" ht="12.75" hidden="false" customHeight="false" outlineLevel="0" collapsed="false">
      <c r="A18" s="414" t="s">
        <v>2659</v>
      </c>
      <c r="B18" s="415"/>
      <c r="C18" s="416"/>
      <c r="D18" s="381"/>
      <c r="E18" s="417" t="s">
        <v>2660</v>
      </c>
      <c r="F18" s="413"/>
      <c r="G18" s="382" t="n">
        <f aca="false">($B18*$B$7+$C18*$C$7)/100</f>
        <v>0</v>
      </c>
      <c r="H18" s="338"/>
      <c r="I18" s="391"/>
      <c r="J18" s="391"/>
      <c r="K18" s="412"/>
      <c r="L18" s="386"/>
      <c r="M18" s="418"/>
      <c r="N18" s="418"/>
      <c r="O18" s="409"/>
      <c r="P18" s="419"/>
      <c r="Q18" s="280"/>
      <c r="R18" s="280"/>
      <c r="S18" s="280"/>
      <c r="T18" s="280"/>
      <c r="U18" s="280"/>
      <c r="V18" s="280"/>
      <c r="W18" s="420"/>
    </row>
    <row r="19" customFormat="false" ht="13.5" hidden="false" customHeight="false" outlineLevel="0" collapsed="false">
      <c r="A19" s="421" t="str">
        <f aca="false">IF(AND(OR(AND((B9=""),(B7="")),(B9=""),AND(ISNUMBER(B9),ISNUMBER(B7))),OR(AND((C9=""),(C7="")),(C9=""),AND(ISNUMBER(C9),ISNUMBER(C7)))),"","ATTENTION: renseigner % faciès / station")</f>
        <v/>
      </c>
      <c r="B19" s="422"/>
      <c r="C19" s="423"/>
      <c r="D19" s="424" t="str">
        <f aca="false">IF(G19=F19,"","ATTENTION : le total par grp. floristiques doit être égal")</f>
        <v/>
      </c>
      <c r="E19" s="425" t="str">
        <f aca="false">IF(G19=F19,"","au total par grp. Fonctionnels !")</f>
        <v/>
      </c>
      <c r="F19" s="426" t="n">
        <f aca="false">SUM(F11:F15)</f>
        <v>0</v>
      </c>
      <c r="G19" s="426" t="n">
        <f aca="false">SUM(G16:G18)</f>
        <v>0</v>
      </c>
      <c r="H19" s="427"/>
      <c r="I19" s="428"/>
      <c r="J19" s="429"/>
      <c r="K19" s="430"/>
      <c r="L19" s="431"/>
      <c r="M19" s="432"/>
      <c r="N19" s="330"/>
      <c r="O19" s="433"/>
      <c r="P19" s="419"/>
      <c r="Q19" s="280"/>
      <c r="R19" s="280"/>
      <c r="S19" s="280"/>
      <c r="T19" s="280"/>
      <c r="U19" s="280"/>
      <c r="V19" s="280"/>
      <c r="W19" s="420"/>
    </row>
    <row r="20" customFormat="false" ht="12.75" hidden="false" customHeight="false" outlineLevel="0" collapsed="false">
      <c r="A20" s="434" t="s">
        <v>2661</v>
      </c>
      <c r="B20" s="435" t="n">
        <f aca="false">SUM(B23:B82)</f>
        <v>1.795</v>
      </c>
      <c r="C20" s="436" t="n">
        <f aca="false">SUM(C23:C82)</f>
        <v>1.44</v>
      </c>
      <c r="D20" s="437"/>
      <c r="E20" s="438" t="s">
        <v>2660</v>
      </c>
      <c r="F20" s="439" t="n">
        <f aca="false">($B20*$B$7+$C20*$C$7)/100</f>
        <v>1.7098</v>
      </c>
      <c r="G20" s="440"/>
      <c r="H20" s="441"/>
      <c r="I20" s="442"/>
      <c r="J20" s="442"/>
      <c r="K20" s="443"/>
      <c r="L20" s="317"/>
      <c r="M20" s="444"/>
      <c r="N20" s="444"/>
      <c r="O20" s="445"/>
      <c r="P20" s="446"/>
      <c r="Q20" s="447" t="s">
        <v>2662</v>
      </c>
      <c r="R20" s="280"/>
      <c r="S20" s="280"/>
      <c r="T20" s="280"/>
      <c r="U20" s="280"/>
      <c r="V20" s="280"/>
      <c r="W20" s="420" t="s">
        <v>2663</v>
      </c>
    </row>
    <row r="21" customFormat="false" ht="12.75" hidden="false" customHeight="false" outlineLevel="0" collapsed="false">
      <c r="A21" s="448" t="s">
        <v>2664</v>
      </c>
      <c r="B21" s="449" t="n">
        <f aca="false">B20*B7/100</f>
        <v>1.3642</v>
      </c>
      <c r="C21" s="449" t="n">
        <f aca="false">C20*C7/100</f>
        <v>0.3456</v>
      </c>
      <c r="D21" s="381" t="str">
        <f aca="false">IF(F21=0,"",IF((ABS(F21-F19))&gt;(0.2*F21),CONCATENATE(" rec. par taxa (",F21," %) supérieur à 20 % !"),""))</f>
        <v> rec. par taxa (1,7098 %) supérieur à 20 % !</v>
      </c>
      <c r="E21" s="450" t="str">
        <f aca="false">IF(F21=0,"",IF((ABS(F21-F19))&gt;(0.2*F21),CONCATENATE("ATTENTION : écart entre rec. par grp (",F19," %) ","et",""),""))</f>
        <v>ATTENTION : écart entre rec. par grp (0 %) et</v>
      </c>
      <c r="F21" s="451" t="n">
        <f aca="false">B21+C21</f>
        <v>1.7098</v>
      </c>
      <c r="G21" s="452"/>
      <c r="H21" s="381"/>
      <c r="I21" s="453"/>
      <c r="J21" s="453"/>
      <c r="K21" s="454"/>
      <c r="L21" s="454"/>
      <c r="M21" s="455"/>
      <c r="N21" s="455"/>
      <c r="O21" s="456"/>
      <c r="P21" s="457"/>
      <c r="Q21" s="458" t="s">
        <v>2665</v>
      </c>
      <c r="R21" s="280"/>
      <c r="S21" s="280"/>
      <c r="T21" s="280"/>
      <c r="U21" s="280"/>
      <c r="V21" s="280"/>
      <c r="W21" s="420" t="s">
        <v>2666</v>
      </c>
    </row>
    <row r="22" customFormat="false" ht="12.75" hidden="false" customHeight="false" outlineLevel="0" collapsed="false">
      <c r="A22" s="459" t="s">
        <v>2667</v>
      </c>
      <c r="B22" s="460" t="s">
        <v>2668</v>
      </c>
      <c r="C22" s="461" t="s">
        <v>2668</v>
      </c>
      <c r="D22" s="410"/>
      <c r="E22" s="410"/>
      <c r="F22" s="462" t="s">
        <v>2669</v>
      </c>
      <c r="G22" s="463" t="s">
        <v>37</v>
      </c>
      <c r="H22" s="410"/>
      <c r="I22" s="464" t="s">
        <v>2670</v>
      </c>
      <c r="J22" s="464" t="s">
        <v>2671</v>
      </c>
      <c r="K22" s="465" t="s">
        <v>2672</v>
      </c>
      <c r="L22" s="465"/>
      <c r="M22" s="465"/>
      <c r="N22" s="465"/>
      <c r="O22" s="465"/>
      <c r="P22" s="466" t="s">
        <v>2673</v>
      </c>
      <c r="Q22" s="467" t="s">
        <v>2674</v>
      </c>
      <c r="R22" s="468" t="s">
        <v>2675</v>
      </c>
      <c r="S22" s="469" t="s">
        <v>2676</v>
      </c>
      <c r="T22" s="470" t="s">
        <v>2677</v>
      </c>
      <c r="U22" s="471" t="s">
        <v>2678</v>
      </c>
      <c r="V22" s="469" t="s">
        <v>2679</v>
      </c>
      <c r="Y22" s="280" t="s">
        <v>2680</v>
      </c>
      <c r="Z22" s="280" t="s">
        <v>2681</v>
      </c>
      <c r="AA22" s="472" t="s">
        <v>2682</v>
      </c>
      <c r="AB22" s="472" t="s">
        <v>2683</v>
      </c>
      <c r="AC22" s="473" t="s">
        <v>2684</v>
      </c>
    </row>
    <row r="23" customFormat="false" ht="12.75" hidden="false" customHeight="false" outlineLevel="0" collapsed="false">
      <c r="A23" s="474" t="s">
        <v>59</v>
      </c>
      <c r="B23" s="475" t="n">
        <v>0.005</v>
      </c>
      <c r="C23" s="476"/>
      <c r="D23" s="477" t="str">
        <f aca="false">IF(ISERROR(VLOOKUP($A23,'liste reference'!$A$7:$D$904,2,0)),IF(ISERROR(VLOOKUP($A23,'liste reference'!$B$7:$D$904,1,0)),"",VLOOKUP($A23,'liste reference'!$B$7:$D$904,1,0)),VLOOKUP($A23,'liste reference'!$A$7:$D$904,2,0))</f>
        <v>Audouinella sp.</v>
      </c>
      <c r="E23" s="477" t="e">
        <f aca="false">IF(D23="",0,VLOOKUP(D23,D$22:D22,1,0))</f>
        <v>#N/A</v>
      </c>
      <c r="F23" s="478" t="n">
        <f aca="false">($B23*$B$7+$C23*$C$7)/100</f>
        <v>0.0038</v>
      </c>
      <c r="G23" s="479" t="str">
        <f aca="false">IF(A23="","",IF(ISERROR(VLOOKUP($A23,'liste reference'!$A$7:$P$904,13,0)),IF(ISERROR(VLOOKUP($A23,'liste reference'!$B$7:$P$904,12,0)),"    -",VLOOKUP($A23,'liste reference'!$B$7:$P$904,12,0)),VLOOKUP($A23,'liste reference'!$A$7:$P$904,13,0)))</f>
        <v>ALG</v>
      </c>
      <c r="H23" s="480" t="n">
        <f aca="false">IF(A23="","x",IF(ISERROR(VLOOKUP($A23,'liste reference'!$A$8:$P$904,14,0)),IF(ISERROR(VLOOKUP($A23,'liste reference'!$B$8:$P$904,13,0)),"x",VLOOKUP($A23,'liste reference'!$B$8:$P$904,13,0)),VLOOKUP($A23,'liste reference'!$A$8:$P$904,14,0)))</f>
        <v>2</v>
      </c>
      <c r="I23" s="481" t="n">
        <f aca="false">IF(ISNUMBER(H23),IF(ISERROR(VLOOKUP($A23,'liste reference'!$A$7:$P$904,3,0)),IF(ISERROR(VLOOKUP($A23,'liste reference'!$B$7:$P$904,2,0)),"",VLOOKUP($A23,'liste reference'!$B$7:$P$904,2,0)),VLOOKUP($A23,'liste reference'!$A$7:$P$904,3,0)),"")</f>
        <v>13</v>
      </c>
      <c r="J23" s="481" t="n">
        <f aca="false">IF(ISNUMBER(H23),IF(ISERROR(VLOOKUP($A23,'liste reference'!$A$7:$P$904,4,0)),IF(ISERROR(VLOOKUP($A23,'liste reference'!$B$7:$P$904,3,0)),"",VLOOKUP($A23,'liste reference'!$B$7:$P$904,3,0)),VLOOKUP($A23,'liste reference'!$A$7:$P$904,4,0)),"")</f>
        <v>2</v>
      </c>
      <c r="K23" s="482" t="str">
        <f aca="false">IF(A23="NEWCOD",IF(AB23="","Remplir le champs 'Nouveau taxa' svp.",$AB23),IF(ISTEXT($E23),"DEJA SAISI !",IF(A23="","",IF(ISERROR(VLOOKUP($A23,'liste reference'!$A$7:$D$904,2,0)),IF(ISERROR(VLOOKUP($A23,'liste reference'!$B$7:$D$904,1,0)),"code non répertorié ou synonyme",VLOOKUP($A23,'liste reference'!$B$7:$D$904,1,0)),VLOOKUP(A23,'liste reference'!$A$7:$D$904,2,0)))))</f>
        <v>Audouinella sp.</v>
      </c>
      <c r="L23" s="483"/>
      <c r="M23" s="483"/>
      <c r="N23" s="483"/>
      <c r="O23" s="484"/>
      <c r="P23" s="485" t="n">
        <f aca="false">IF($A23="NEWCOD",IF($AC23="","No",$AC23),IF(ISTEXT($E23),"DEJA SAISI !",IF($A23="","",IF(ISERROR(VLOOKUP($A23,'liste reference'!A:S,19,FALSE())),IF(ISERROR(VLOOKUP($A23,'liste reference'!B:S,19,FALSE())),"",VLOOKUP($A23,'liste reference'!B:S,19,FALSE())),VLOOKUP($A23,'liste reference'!A:S,19,FALSE())))))</f>
        <v>6076</v>
      </c>
      <c r="Q23" s="486" t="n">
        <f aca="false">IF(ISTEXT(H23),"",(B23*$B$7/100)+(C23*$C$7/100))</f>
        <v>0.0038</v>
      </c>
      <c r="R23" s="487" t="n">
        <f aca="false">IF(OR(ISTEXT(H23),Q23=0),"",IF(Q23&lt;0.1,1,IF(Q23&lt;1,2,IF(Q23&lt;10,3,IF(Q23&lt;50,4,IF(Q23&gt;=50,5,""))))))</f>
        <v>1</v>
      </c>
      <c r="S23" s="487" t="n">
        <f aca="false">IF(ISERROR(R23*I23),0,R23*I23)</f>
        <v>13</v>
      </c>
      <c r="T23" s="487" t="n">
        <f aca="false">IF(ISERROR(R23*I23*J23),0,R23*I23*J23)</f>
        <v>26</v>
      </c>
      <c r="U23" s="487" t="n">
        <f aca="false">IF(ISERROR(R23*J23),0,R23*J23)</f>
        <v>2</v>
      </c>
      <c r="V23" s="488" t="str">
        <f aca="false">IF(AND(A23="",F23=0),"",IF(F23=0,"Il manque le(s) % de rec. !",""))</f>
        <v/>
      </c>
      <c r="W23" s="489"/>
      <c r="Y23" s="490" t="str">
        <f aca="false">IF(A23="new.cod","NEWCOD",IF(AND((Z23=""),ISTEXT(A23)),A23,IF(Z23="","",INDEX('liste reference'!$A$8:$A$904,Z23))))</f>
        <v>AUDSPX</v>
      </c>
      <c r="Z23" s="280" t="n">
        <f aca="false">IF(ISERROR(MATCH(A23,'liste reference'!$A$8:$A$904,0)),IF(ISERROR(MATCH(A23,'liste reference'!$B$8:$B$904,0)),"",(MATCH(A23,'liste reference'!$B$8:$B$904,0))),(MATCH(A23,'liste reference'!$A$8:$A$904,0)))</f>
        <v>5</v>
      </c>
      <c r="AA23" s="491"/>
      <c r="AB23" s="492"/>
      <c r="AC23" s="492"/>
      <c r="BB23" s="280" t="n">
        <f aca="false">IF(A23="","",1)</f>
        <v>1</v>
      </c>
    </row>
    <row r="24" customFormat="false" ht="12.75" hidden="false" customHeight="false" outlineLevel="0" collapsed="false">
      <c r="A24" s="493" t="s">
        <v>69</v>
      </c>
      <c r="B24" s="494"/>
      <c r="C24" s="495" t="n">
        <v>0.05</v>
      </c>
      <c r="D24" s="477" t="str">
        <f aca="false">IF(ISERROR(VLOOKUP($A24,'liste reference'!$A$7:$D$904,2,0)),IF(ISERROR(VLOOKUP($A24,'liste reference'!$B$7:$D$904,1,0)),"",VLOOKUP($A24,'liste reference'!$B$7:$D$904,1,0)),VLOOKUP($A24,'liste reference'!$A$7:$D$904,2,0))</f>
        <v>Batrachospermum sp.</v>
      </c>
      <c r="E24" s="496" t="e">
        <f aca="false">IF(D24="",0,VLOOKUP(D24,D$22:D23,1,0))</f>
        <v>#N/A</v>
      </c>
      <c r="F24" s="497" t="n">
        <f aca="false">($B24*$B$7+$C24*$C$7)/100</f>
        <v>0.012</v>
      </c>
      <c r="G24" s="479" t="str">
        <f aca="false">IF(A24="","",IF(ISERROR(VLOOKUP($A24,'liste reference'!$A$7:$P$904,13,0)),IF(ISERROR(VLOOKUP($A24,'liste reference'!$B$7:$P$904,12,0)),"    -",VLOOKUP($A24,'liste reference'!$B$7:$P$904,12,0)),VLOOKUP($A24,'liste reference'!$A$7:$P$904,13,0)))</f>
        <v>ALG</v>
      </c>
      <c r="H24" s="480" t="n">
        <f aca="false">IF(A24="","x",IF(ISERROR(VLOOKUP($A24,'liste reference'!$A$8:$P$904,14,0)),IF(ISERROR(VLOOKUP($A24,'liste reference'!$B$8:$P$904,13,0)),"x",VLOOKUP($A24,'liste reference'!$B$8:$P$904,13,0)),VLOOKUP($A24,'liste reference'!$A$8:$P$904,14,0)))</f>
        <v>2</v>
      </c>
      <c r="I24" s="481" t="n">
        <f aca="false">IF(ISNUMBER(H24),IF(ISERROR(VLOOKUP($A24,'liste reference'!$A$7:$P$904,3,0)),IF(ISERROR(VLOOKUP($A24,'liste reference'!$B$7:$P$904,2,0)),"",VLOOKUP($A24,'liste reference'!$B$7:$P$904,2,0)),VLOOKUP($A24,'liste reference'!$A$7:$P$904,3,0)),"")</f>
        <v>16</v>
      </c>
      <c r="J24" s="481" t="n">
        <f aca="false">IF(ISNUMBER(H24),IF(ISERROR(VLOOKUP($A24,'liste reference'!$A$7:$P$904,4,0)),IF(ISERROR(VLOOKUP($A24,'liste reference'!$B$7:$P$904,3,0)),"",VLOOKUP($A24,'liste reference'!$B$7:$P$904,3,0)),VLOOKUP($A24,'liste reference'!$A$7:$P$904,4,0)),"")</f>
        <v>2</v>
      </c>
      <c r="K24" s="482" t="str">
        <f aca="false">IF(A24="NEWCOD",IF(AB24="","Remplir le champs 'Nouveau taxa' svp.",$AB24),IF(ISTEXT($E24),"DEJA SAISI !",IF(A24="","",IF(ISERROR(VLOOKUP($A24,'liste reference'!$A$7:$D$904,2,0)),IF(ISERROR(VLOOKUP($A24,'liste reference'!$B$7:$D$904,1,0)),"code non répertorié ou synonyme",VLOOKUP($A24,'liste reference'!$B$7:$D$904,1,0)),VLOOKUP(A24,'liste reference'!$A$7:$D$904,2,0)))))</f>
        <v>Batrachospermum sp.</v>
      </c>
      <c r="L24" s="498"/>
      <c r="M24" s="498"/>
      <c r="N24" s="498"/>
      <c r="O24" s="484"/>
      <c r="P24" s="485" t="n">
        <f aca="false">IF($A24="NEWCOD",IF($AC24="","No",$AC24),IF(ISTEXT($E24),"DEJA SAISI !",IF($A24="","",IF(ISERROR(VLOOKUP($A24,'liste reference'!A:S,19,FALSE())),IF(ISERROR(VLOOKUP($A24,'liste reference'!B:S,19,FALSE())),"",VLOOKUP($A24,'liste reference'!B:S,19,FALSE())),VLOOKUP($A24,'liste reference'!A:S,19,FALSE())))))</f>
        <v>1155</v>
      </c>
      <c r="Q24" s="486" t="n">
        <f aca="false">IF(ISTEXT(H24),"",(B24*$B$7/100)+(C24*$C$7/100))</f>
        <v>0.012</v>
      </c>
      <c r="R24" s="487" t="n">
        <f aca="false">IF(OR(ISTEXT(H24),Q24=0),"",IF(Q24&lt;0.1,1,IF(Q24&lt;1,2,IF(Q24&lt;10,3,IF(Q24&lt;50,4,IF(Q24&gt;=50,5,""))))))</f>
        <v>1</v>
      </c>
      <c r="S24" s="487" t="n">
        <f aca="false">IF(ISERROR(R24*I24),0,R24*I24)</f>
        <v>16</v>
      </c>
      <c r="T24" s="487" t="n">
        <f aca="false">IF(ISERROR(R24*I24*J24),0,R24*I24*J24)</f>
        <v>32</v>
      </c>
      <c r="U24" s="499" t="n">
        <f aca="false">IF(ISERROR(R24*J24),0,R24*J24)</f>
        <v>2</v>
      </c>
      <c r="V24" s="488" t="str">
        <f aca="false">IF(AND(A24="",F24=0),"",IF(F24=0,"Il manque le(s) % de rec. !",""))</f>
        <v/>
      </c>
      <c r="W24" s="489"/>
      <c r="Y24" s="490" t="str">
        <f aca="false">IF(A24="new.cod","NEWCOD",IF(AND((Z24=""),ISTEXT(A24)),A24,IF(Z24="","",INDEX('liste reference'!$A$8:$A$904,Z24))))</f>
        <v>BATSPX</v>
      </c>
      <c r="Z24" s="280" t="n">
        <f aca="false">IF(ISERROR(MATCH(A24,'liste reference'!$A$8:$A$904,0)),IF(ISERROR(MATCH(A24,'liste reference'!$B$8:$B$904,0)),"",(MATCH(A24,'liste reference'!$B$8:$B$904,0))),(MATCH(A24,'liste reference'!$A$8:$A$904,0)))</f>
        <v>7</v>
      </c>
      <c r="AA24" s="491"/>
      <c r="AB24" s="492"/>
      <c r="AC24" s="492"/>
      <c r="BB24" s="280" t="n">
        <f aca="false">IF(A24="","",1)</f>
        <v>1</v>
      </c>
    </row>
    <row r="25" customFormat="false" ht="12.75" hidden="false" customHeight="false" outlineLevel="0" collapsed="false">
      <c r="A25" s="493" t="s">
        <v>122</v>
      </c>
      <c r="B25" s="494" t="n">
        <v>0.02</v>
      </c>
      <c r="C25" s="495"/>
      <c r="D25" s="477" t="str">
        <f aca="false">IF(ISERROR(VLOOKUP($A25,'liste reference'!$A$7:$D$904,2,0)),IF(ISERROR(VLOOKUP($A25,'liste reference'!$B$7:$D$904,1,0)),"",VLOOKUP($A25,'liste reference'!$B$7:$D$904,1,0)),VLOOKUP($A25,'liste reference'!$A$7:$D$904,2,0))</f>
        <v>Cladophora sp.</v>
      </c>
      <c r="E25" s="496" t="e">
        <f aca="false">IF(D25="",0,VLOOKUP(D25,D$22:D24,1,0))</f>
        <v>#N/A</v>
      </c>
      <c r="F25" s="497" t="n">
        <f aca="false">($B25*$B$7+$C25*$C$7)/100</f>
        <v>0.0152</v>
      </c>
      <c r="G25" s="479" t="str">
        <f aca="false">IF(A25="","",IF(ISERROR(VLOOKUP($A25,'liste reference'!$A$7:$P$904,13,0)),IF(ISERROR(VLOOKUP($A25,'liste reference'!$B$7:$P$904,12,0)),"    -",VLOOKUP($A25,'liste reference'!$B$7:$P$904,12,0)),VLOOKUP($A25,'liste reference'!$A$7:$P$904,13,0)))</f>
        <v>ALG</v>
      </c>
      <c r="H25" s="480" t="n">
        <f aca="false">IF(A25="","x",IF(ISERROR(VLOOKUP($A25,'liste reference'!$A$8:$P$904,14,0)),IF(ISERROR(VLOOKUP($A25,'liste reference'!$B$8:$P$904,13,0)),"x",VLOOKUP($A25,'liste reference'!$B$8:$P$904,13,0)),VLOOKUP($A25,'liste reference'!$A$8:$P$904,14,0)))</f>
        <v>2</v>
      </c>
      <c r="I25" s="481" t="n">
        <f aca="false">IF(ISNUMBER(H25),IF(ISERROR(VLOOKUP($A25,'liste reference'!$A$7:$P$904,3,0)),IF(ISERROR(VLOOKUP($A25,'liste reference'!$B$7:$P$904,2,0)),"",VLOOKUP($A25,'liste reference'!$B$7:$P$904,2,0)),VLOOKUP($A25,'liste reference'!$A$7:$P$904,3,0)),"")</f>
        <v>6</v>
      </c>
      <c r="J25" s="481" t="n">
        <f aca="false">IF(ISNUMBER(H25),IF(ISERROR(VLOOKUP($A25,'liste reference'!$A$7:$P$904,4,0)),IF(ISERROR(VLOOKUP($A25,'liste reference'!$B$7:$P$904,3,0)),"",VLOOKUP($A25,'liste reference'!$B$7:$P$904,3,0)),VLOOKUP($A25,'liste reference'!$A$7:$P$904,4,0)),"")</f>
        <v>1</v>
      </c>
      <c r="K25" s="482" t="str">
        <f aca="false">IF(A25="NEWCOD",IF(AB25="","Remplir le champs 'Nouveau taxa' svp.",$AB25),IF(ISTEXT($E25),"DEJA SAISI !",IF(A25="","",IF(ISERROR(VLOOKUP($A25,'liste reference'!$A$7:$D$904,2,0)),IF(ISERROR(VLOOKUP($A25,'liste reference'!$B$7:$D$904,1,0)),"code non répertorié ou synonyme",VLOOKUP($A25,'liste reference'!$B$7:$D$904,1,0)),VLOOKUP(A25,'liste reference'!$A$7:$D$904,2,0)))))</f>
        <v>Cladophora sp.</v>
      </c>
      <c r="L25" s="498"/>
      <c r="M25" s="498"/>
      <c r="N25" s="498"/>
      <c r="O25" s="484"/>
      <c r="P25" s="485" t="n">
        <f aca="false">IF($A25="NEWCOD",IF($AC25="","No",$AC25),IF(ISTEXT($E25),"DEJA SAISI !",IF($A25="","",IF(ISERROR(VLOOKUP($A25,'liste reference'!A:S,19,FALSE())),IF(ISERROR(VLOOKUP($A25,'liste reference'!B:S,19,FALSE())),"",VLOOKUP($A25,'liste reference'!B:S,19,FALSE())),VLOOKUP($A25,'liste reference'!A:S,19,FALSE())))))</f>
        <v>1124</v>
      </c>
      <c r="Q25" s="486" t="n">
        <f aca="false">IF(ISTEXT(H25),"",(B25*$B$7/100)+(C25*$C$7/100))</f>
        <v>0.0152</v>
      </c>
      <c r="R25" s="487" t="n">
        <f aca="false">IF(OR(ISTEXT(H25),Q25=0),"",IF(Q25&lt;0.1,1,IF(Q25&lt;1,2,IF(Q25&lt;10,3,IF(Q25&lt;50,4,IF(Q25&gt;=50,5,""))))))</f>
        <v>1</v>
      </c>
      <c r="S25" s="487" t="n">
        <f aca="false">IF(ISERROR(R25*I25),0,R25*I25)</f>
        <v>6</v>
      </c>
      <c r="T25" s="487" t="n">
        <f aca="false">IF(ISERROR(R25*I25*J25),0,R25*I25*J25)</f>
        <v>6</v>
      </c>
      <c r="U25" s="499" t="n">
        <f aca="false">IF(ISERROR(R25*J25),0,R25*J25)</f>
        <v>1</v>
      </c>
      <c r="V25" s="488" t="str">
        <f aca="false">IF(AND(A25="",F25=0),"",IF(F25=0,"Il manque le(s) % de rec. !",""))</f>
        <v/>
      </c>
      <c r="W25" s="489"/>
      <c r="Y25" s="490" t="str">
        <f aca="false">IF(A25="new.cod","NEWCOD",IF(AND((Z25=""),ISTEXT(A25)),A25,IF(Z25="","",INDEX('liste reference'!$A$8:$A$904,Z25))))</f>
        <v>CLASPX</v>
      </c>
      <c r="Z25" s="280" t="n">
        <f aca="false">IF(ISERROR(MATCH(A25,'liste reference'!$A$8:$A$904,0)),IF(ISERROR(MATCH(A25,'liste reference'!$B$8:$B$904,0)),"",(MATCH(A25,'liste reference'!$B$8:$B$904,0))),(MATCH(A25,'liste reference'!$A$8:$A$904,0)))</f>
        <v>23</v>
      </c>
      <c r="AA25" s="491"/>
      <c r="AB25" s="492"/>
      <c r="AC25" s="492"/>
      <c r="BB25" s="280" t="n">
        <f aca="false">IF(A25="","",1)</f>
        <v>1</v>
      </c>
    </row>
    <row r="26" customFormat="false" ht="12.75" hidden="false" customHeight="false" outlineLevel="0" collapsed="false">
      <c r="A26" s="493" t="s">
        <v>142</v>
      </c>
      <c r="B26" s="494" t="n">
        <v>0.1</v>
      </c>
      <c r="C26" s="495" t="n">
        <v>0.25</v>
      </c>
      <c r="D26" s="477" t="str">
        <f aca="false">IF(ISERROR(VLOOKUP($A26,'liste reference'!$A$7:$D$904,2,0)),IF(ISERROR(VLOOKUP($A26,'liste reference'!$B$7:$D$904,1,0)),"",VLOOKUP($A26,'liste reference'!$B$7:$D$904,1,0)),VLOOKUP($A26,'liste reference'!$A$7:$D$904,2,0))</f>
        <v>Hildenbrandia sp.</v>
      </c>
      <c r="E26" s="496" t="e">
        <f aca="false">IF(D26="",0,VLOOKUP(D26,D$22:D25,1,0))</f>
        <v>#N/A</v>
      </c>
      <c r="F26" s="497" t="n">
        <f aca="false">($B26*$B$7+$C26*$C$7)/100</f>
        <v>0.136</v>
      </c>
      <c r="G26" s="479" t="str">
        <f aca="false">IF(A26="","",IF(ISERROR(VLOOKUP($A26,'liste reference'!$A$7:$P$904,13,0)),IF(ISERROR(VLOOKUP($A26,'liste reference'!$B$7:$P$904,12,0)),"    -",VLOOKUP($A26,'liste reference'!$B$7:$P$904,12,0)),VLOOKUP($A26,'liste reference'!$A$7:$P$904,13,0)))</f>
        <v>ALG</v>
      </c>
      <c r="H26" s="480" t="n">
        <f aca="false">IF(A26="","x",IF(ISERROR(VLOOKUP($A26,'liste reference'!$A$8:$P$904,14,0)),IF(ISERROR(VLOOKUP($A26,'liste reference'!$B$8:$P$904,13,0)),"x",VLOOKUP($A26,'liste reference'!$B$8:$P$904,13,0)),VLOOKUP($A26,'liste reference'!$A$8:$P$904,14,0)))</f>
        <v>2</v>
      </c>
      <c r="I26" s="481" t="n">
        <f aca="false">IF(ISNUMBER(H26),IF(ISERROR(VLOOKUP($A26,'liste reference'!$A$7:$P$904,3,0)),IF(ISERROR(VLOOKUP($A26,'liste reference'!$B$7:$P$904,2,0)),"",VLOOKUP($A26,'liste reference'!$B$7:$P$904,2,0)),VLOOKUP($A26,'liste reference'!$A$7:$P$904,3,0)),"")</f>
        <v>15</v>
      </c>
      <c r="J26" s="481" t="n">
        <f aca="false">IF(ISNUMBER(H26),IF(ISERROR(VLOOKUP($A26,'liste reference'!$A$7:$P$904,4,0)),IF(ISERROR(VLOOKUP($A26,'liste reference'!$B$7:$P$904,3,0)),"",VLOOKUP($A26,'liste reference'!$B$7:$P$904,3,0)),VLOOKUP($A26,'liste reference'!$A$7:$P$904,4,0)),"")</f>
        <v>2</v>
      </c>
      <c r="K26" s="482" t="str">
        <f aca="false">IF(A26="NEWCOD",IF(AB26="","Remplir le champs 'Nouveau taxa' svp.",$AB26),IF(ISTEXT($E26),"DEJA SAISI !",IF(A26="","",IF(ISERROR(VLOOKUP($A26,'liste reference'!$A$7:$D$904,2,0)),IF(ISERROR(VLOOKUP($A26,'liste reference'!$B$7:$D$904,1,0)),"code non répertorié ou synonyme",VLOOKUP($A26,'liste reference'!$B$7:$D$904,1,0)),VLOOKUP(A26,'liste reference'!$A$7:$D$904,2,0)))))</f>
        <v>Hildenbrandia sp.</v>
      </c>
      <c r="L26" s="498"/>
      <c r="M26" s="498"/>
      <c r="N26" s="498"/>
      <c r="O26" s="484"/>
      <c r="P26" s="485" t="n">
        <f aca="false">IF($A26="NEWCOD",IF($AC26="","No",$AC26),IF(ISTEXT($E26),"DEJA SAISI !",IF($A26="","",IF(ISERROR(VLOOKUP($A26,'liste reference'!A:S,19,FALSE())),IF(ISERROR(VLOOKUP($A26,'liste reference'!B:S,19,FALSE())),"",VLOOKUP($A26,'liste reference'!B:S,19,FALSE())),VLOOKUP($A26,'liste reference'!A:S,19,FALSE())))))</f>
        <v>1157</v>
      </c>
      <c r="Q26" s="486" t="n">
        <f aca="false">IF(ISTEXT(H26),"",(B26*$B$7/100)+(C26*$C$7/100))</f>
        <v>0.136</v>
      </c>
      <c r="R26" s="487" t="n">
        <f aca="false">IF(OR(ISTEXT(H26),Q26=0),"",IF(Q26&lt;0.1,1,IF(Q26&lt;1,2,IF(Q26&lt;10,3,IF(Q26&lt;50,4,IF(Q26&gt;=50,5,""))))))</f>
        <v>2</v>
      </c>
      <c r="S26" s="487" t="n">
        <f aca="false">IF(ISERROR(R26*I26),0,R26*I26)</f>
        <v>30</v>
      </c>
      <c r="T26" s="487" t="n">
        <f aca="false">IF(ISERROR(R26*I26*J26),0,R26*I26*J26)</f>
        <v>60</v>
      </c>
      <c r="U26" s="499" t="n">
        <f aca="false">IF(ISERROR(R26*J26),0,R26*J26)</f>
        <v>4</v>
      </c>
      <c r="V26" s="488" t="str">
        <f aca="false">IF(AND(A26="",F26=0),"",IF(F26=0,"Il manque le(s) % de rec. !",""))</f>
        <v/>
      </c>
      <c r="W26" s="489"/>
      <c r="Y26" s="490" t="str">
        <f aca="false">IF(A26="new.cod","NEWCOD",IF(AND((Z26=""),ISTEXT(A26)),A26,IF(Z26="","",INDEX('liste reference'!$A$8:$A$904,Z26))))</f>
        <v>HILSPX</v>
      </c>
      <c r="Z26" s="280" t="n">
        <f aca="false">IF(ISERROR(MATCH(A26,'liste reference'!$A$8:$A$904,0)),IF(ISERROR(MATCH(A26,'liste reference'!$B$8:$B$904,0)),"",(MATCH(A26,'liste reference'!$B$8:$B$904,0))),(MATCH(A26,'liste reference'!$A$8:$A$904,0)))</f>
        <v>30</v>
      </c>
      <c r="AA26" s="491"/>
      <c r="AB26" s="492"/>
      <c r="AC26" s="492"/>
      <c r="BB26" s="280" t="n">
        <f aca="false">IF(A26="","",1)</f>
        <v>1</v>
      </c>
    </row>
    <row r="27" customFormat="false" ht="12.75" hidden="false" customHeight="false" outlineLevel="0" collapsed="false">
      <c r="A27" s="493" t="s">
        <v>154</v>
      </c>
      <c r="B27" s="494" t="n">
        <v>0.5</v>
      </c>
      <c r="C27" s="495" t="n">
        <v>0.05</v>
      </c>
      <c r="D27" s="477" t="str">
        <f aca="false">IF(ISERROR(VLOOKUP($A27,'liste reference'!$A$7:$D$904,2,0)),IF(ISERROR(VLOOKUP($A27,'liste reference'!$B$7:$D$904,1,0)),"",VLOOKUP($A27,'liste reference'!$B$7:$D$904,1,0)),VLOOKUP($A27,'liste reference'!$A$7:$D$904,2,0))</f>
        <v>Lemanea sp.</v>
      </c>
      <c r="E27" s="496" t="e">
        <f aca="false">IF(D27="",0,VLOOKUP(D27,D$22:D26,1,0))</f>
        <v>#N/A</v>
      </c>
      <c r="F27" s="497" t="n">
        <f aca="false">($B27*$B$7+$C27*$C$7)/100</f>
        <v>0.392</v>
      </c>
      <c r="G27" s="479" t="str">
        <f aca="false">IF(A27="","",IF(ISERROR(VLOOKUP($A27,'liste reference'!$A$7:$P$904,13,0)),IF(ISERROR(VLOOKUP($A27,'liste reference'!$B$7:$P$904,12,0)),"    -",VLOOKUP($A27,'liste reference'!$B$7:$P$904,12,0)),VLOOKUP($A27,'liste reference'!$A$7:$P$904,13,0)))</f>
        <v>ALG</v>
      </c>
      <c r="H27" s="480" t="n">
        <f aca="false">IF(A27="","x",IF(ISERROR(VLOOKUP($A27,'liste reference'!$A$8:$P$904,14,0)),IF(ISERROR(VLOOKUP($A27,'liste reference'!$B$8:$P$904,13,0)),"x",VLOOKUP($A27,'liste reference'!$B$8:$P$904,13,0)),VLOOKUP($A27,'liste reference'!$A$8:$P$904,14,0)))</f>
        <v>2</v>
      </c>
      <c r="I27" s="481" t="n">
        <f aca="false">IF(ISNUMBER(H27),IF(ISERROR(VLOOKUP($A27,'liste reference'!$A$7:$P$904,3,0)),IF(ISERROR(VLOOKUP($A27,'liste reference'!$B$7:$P$904,2,0)),"",VLOOKUP($A27,'liste reference'!$B$7:$P$904,2,0)),VLOOKUP($A27,'liste reference'!$A$7:$P$904,3,0)),"")</f>
        <v>15</v>
      </c>
      <c r="J27" s="481" t="n">
        <f aca="false">IF(ISNUMBER(H27),IF(ISERROR(VLOOKUP($A27,'liste reference'!$A$7:$P$904,4,0)),IF(ISERROR(VLOOKUP($A27,'liste reference'!$B$7:$P$904,3,0)),"",VLOOKUP($A27,'liste reference'!$B$7:$P$904,3,0)),VLOOKUP($A27,'liste reference'!$A$7:$P$904,4,0)),"")</f>
        <v>2</v>
      </c>
      <c r="K27" s="482" t="str">
        <f aca="false">IF(A27="NEWCOD",IF(AB27="","Remplir le champs 'Nouveau taxa' svp.",$AB27),IF(ISTEXT($E27),"DEJA SAISI !",IF(A27="","",IF(ISERROR(VLOOKUP($A27,'liste reference'!$A$7:$D$904,2,0)),IF(ISERROR(VLOOKUP($A27,'liste reference'!$B$7:$D$904,1,0)),"code non répertorié ou synonyme",VLOOKUP($A27,'liste reference'!$B$7:$D$904,1,0)),VLOOKUP(A27,'liste reference'!$A$7:$D$904,2,0)))))</f>
        <v>Lemanea sp.</v>
      </c>
      <c r="L27" s="498"/>
      <c r="M27" s="498"/>
      <c r="N27" s="498"/>
      <c r="O27" s="484"/>
      <c r="P27" s="485" t="n">
        <f aca="false">IF($A27="NEWCOD",IF($AC27="","No",$AC27),IF(ISTEXT($E27),"DEJA SAISI !",IF($A27="","",IF(ISERROR(VLOOKUP($A27,'liste reference'!A:S,19,FALSE())),IF(ISERROR(VLOOKUP($A27,'liste reference'!B:S,19,FALSE())),"",VLOOKUP($A27,'liste reference'!B:S,19,FALSE())),VLOOKUP($A27,'liste reference'!A:S,19,FALSE())))))</f>
        <v>1159</v>
      </c>
      <c r="Q27" s="486" t="n">
        <f aca="false">IF(ISTEXT(H27),"",(B27*$B$7/100)+(C27*$C$7/100))</f>
        <v>0.392</v>
      </c>
      <c r="R27" s="487" t="n">
        <f aca="false">IF(OR(ISTEXT(H27),Q27=0),"",IF(Q27&lt;0.1,1,IF(Q27&lt;1,2,IF(Q27&lt;10,3,IF(Q27&lt;50,4,IF(Q27&gt;=50,5,""))))))</f>
        <v>2</v>
      </c>
      <c r="S27" s="487" t="n">
        <f aca="false">IF(ISERROR(R27*I27),0,R27*I27)</f>
        <v>30</v>
      </c>
      <c r="T27" s="487" t="n">
        <f aca="false">IF(ISERROR(R27*I27*J27),0,R27*I27*J27)</f>
        <v>60</v>
      </c>
      <c r="U27" s="499" t="n">
        <f aca="false">IF(ISERROR(R27*J27),0,R27*J27)</f>
        <v>4</v>
      </c>
      <c r="V27" s="488" t="str">
        <f aca="false">IF(AND(A27="",F27=0),"",IF(F27=0,"Il manque le(s) % de rec. !",""))</f>
        <v/>
      </c>
      <c r="W27" s="489"/>
      <c r="Y27" s="490" t="str">
        <f aca="false">IF(A27="new.cod","NEWCOD",IF(AND((Z27=""),ISTEXT(A27)),A27,IF(Z27="","",INDEX('liste reference'!$A$8:$A$904,Z27))))</f>
        <v>LEASPX</v>
      </c>
      <c r="Z27" s="280" t="n">
        <f aca="false">IF(ISERROR(MATCH(A27,'liste reference'!$A$8:$A$904,0)),IF(ISERROR(MATCH(A27,'liste reference'!$B$8:$B$904,0)),"",(MATCH(A27,'liste reference'!$B$8:$B$904,0))),(MATCH(A27,'liste reference'!$A$8:$A$904,0)))</f>
        <v>34</v>
      </c>
      <c r="AA27" s="491"/>
      <c r="AB27" s="492"/>
      <c r="AC27" s="492"/>
      <c r="BB27" s="280" t="n">
        <f aca="false">IF(A27="","",1)</f>
        <v>1</v>
      </c>
    </row>
    <row r="28" customFormat="false" ht="12.75" hidden="false" customHeight="false" outlineLevel="0" collapsed="false">
      <c r="A28" s="493" t="s">
        <v>220</v>
      </c>
      <c r="B28" s="494" t="n">
        <v>0.25</v>
      </c>
      <c r="C28" s="495" t="n">
        <v>0.05</v>
      </c>
      <c r="D28" s="477" t="str">
        <f aca="false">IF(ISERROR(VLOOKUP($A28,'liste reference'!$A$7:$D$904,2,0)),IF(ISERROR(VLOOKUP($A28,'liste reference'!$B$7:$D$904,1,0)),"",VLOOKUP($A28,'liste reference'!$B$7:$D$904,1,0)),VLOOKUP($A28,'liste reference'!$A$7:$D$904,2,0))</f>
        <v>Nostoc sp.</v>
      </c>
      <c r="E28" s="496" t="e">
        <f aca="false">IF(D28="",0,VLOOKUP(D28,D$22:D27,1,0))</f>
        <v>#N/A</v>
      </c>
      <c r="F28" s="497" t="n">
        <f aca="false">($B28*$B$7+$C28*$C$7)/100</f>
        <v>0.202</v>
      </c>
      <c r="G28" s="479" t="str">
        <f aca="false">IF(A28="","",IF(ISERROR(VLOOKUP($A28,'liste reference'!$A$7:$P$904,13,0)),IF(ISERROR(VLOOKUP($A28,'liste reference'!$B$7:$P$904,12,0)),"    -",VLOOKUP($A28,'liste reference'!$B$7:$P$904,12,0)),VLOOKUP($A28,'liste reference'!$A$7:$P$904,13,0)))</f>
        <v>ALG</v>
      </c>
      <c r="H28" s="480" t="n">
        <f aca="false">IF(A28="","x",IF(ISERROR(VLOOKUP($A28,'liste reference'!$A$8:$P$904,14,0)),IF(ISERROR(VLOOKUP($A28,'liste reference'!$B$8:$P$904,13,0)),"x",VLOOKUP($A28,'liste reference'!$B$8:$P$904,13,0)),VLOOKUP($A28,'liste reference'!$A$8:$P$904,14,0)))</f>
        <v>2</v>
      </c>
      <c r="I28" s="481" t="n">
        <f aca="false">IF(ISNUMBER(H28),IF(ISERROR(VLOOKUP($A28,'liste reference'!$A$7:$P$904,3,0)),IF(ISERROR(VLOOKUP($A28,'liste reference'!$B$7:$P$904,2,0)),"",VLOOKUP($A28,'liste reference'!$B$7:$P$904,2,0)),VLOOKUP($A28,'liste reference'!$A$7:$P$904,3,0)),"")</f>
        <v>9</v>
      </c>
      <c r="J28" s="481" t="n">
        <f aca="false">IF(ISNUMBER(H28),IF(ISERROR(VLOOKUP($A28,'liste reference'!$A$7:$P$904,4,0)),IF(ISERROR(VLOOKUP($A28,'liste reference'!$B$7:$P$904,3,0)),"",VLOOKUP($A28,'liste reference'!$B$7:$P$904,3,0)),VLOOKUP($A28,'liste reference'!$A$7:$P$904,4,0)),"")</f>
        <v>1</v>
      </c>
      <c r="K28" s="482" t="str">
        <f aca="false">IF(A28="NEWCOD",IF(AB28="","Remplir le champs 'Nouveau taxa' svp.",$AB28),IF(ISTEXT($E28),"DEJA SAISI !",IF(A28="","",IF(ISERROR(VLOOKUP($A28,'liste reference'!$A$7:$D$904,2,0)),IF(ISERROR(VLOOKUP($A28,'liste reference'!$B$7:$D$904,1,0)),"code non répertorié ou synonyme",VLOOKUP($A28,'liste reference'!$B$7:$D$904,1,0)),VLOOKUP(A28,'liste reference'!$A$7:$D$904,2,0)))))</f>
        <v>Nostoc sp.</v>
      </c>
      <c r="L28" s="498"/>
      <c r="M28" s="498"/>
      <c r="N28" s="498"/>
      <c r="O28" s="484"/>
      <c r="P28" s="485" t="n">
        <f aca="false">IF($A28="NEWCOD",IF($AC28="","No",$AC28),IF(ISTEXT($E28),"DEJA SAISI !",IF($A28="","",IF(ISERROR(VLOOKUP($A28,'liste reference'!A:S,19,FALSE())),IF(ISERROR(VLOOKUP($A28,'liste reference'!B:S,19,FALSE())),"",VLOOKUP($A28,'liste reference'!B:S,19,FALSE())),VLOOKUP($A28,'liste reference'!A:S,19,FALSE())))))</f>
        <v>1105</v>
      </c>
      <c r="Q28" s="486" t="n">
        <f aca="false">IF(ISTEXT(H28),"",(B28*$B$7/100)+(C28*$C$7/100))</f>
        <v>0.202</v>
      </c>
      <c r="R28" s="487" t="n">
        <f aca="false">IF(OR(ISTEXT(H28),Q28=0),"",IF(Q28&lt;0.1,1,IF(Q28&lt;1,2,IF(Q28&lt;10,3,IF(Q28&lt;50,4,IF(Q28&gt;=50,5,""))))))</f>
        <v>2</v>
      </c>
      <c r="S28" s="487" t="n">
        <f aca="false">IF(ISERROR(R28*I28),0,R28*I28)</f>
        <v>18</v>
      </c>
      <c r="T28" s="487" t="n">
        <f aca="false">IF(ISERROR(R28*I28*J28),0,R28*I28*J28)</f>
        <v>18</v>
      </c>
      <c r="U28" s="499" t="n">
        <f aca="false">IF(ISERROR(R28*J28),0,R28*J28)</f>
        <v>2</v>
      </c>
      <c r="V28" s="488" t="str">
        <f aca="false">IF(AND(A28="",F28=0),"",IF(F28=0,"Il manque le(s) % de rec. !",""))</f>
        <v/>
      </c>
      <c r="W28" s="489"/>
      <c r="Y28" s="490" t="str">
        <f aca="false">IF(A28="new.cod","NEWCOD",IF(AND((Z28=""),ISTEXT(A28)),A28,IF(Z28="","",INDEX('liste reference'!$A$8:$A$904,Z28))))</f>
        <v>NOSSPX</v>
      </c>
      <c r="Z28" s="280" t="n">
        <f aca="false">IF(ISERROR(MATCH(A28,'liste reference'!$A$8:$A$904,0)),IF(ISERROR(MATCH(A28,'liste reference'!$B$8:$B$904,0)),"",(MATCH(A28,'liste reference'!$B$8:$B$904,0))),(MATCH(A28,'liste reference'!$A$8:$A$904,0)))</f>
        <v>54</v>
      </c>
      <c r="AA28" s="491"/>
      <c r="AB28" s="492"/>
      <c r="AC28" s="492"/>
      <c r="BB28" s="280" t="n">
        <f aca="false">IF(A28="","",1)</f>
        <v>1</v>
      </c>
    </row>
    <row r="29" customFormat="false" ht="12.75" hidden="false" customHeight="false" outlineLevel="0" collapsed="false">
      <c r="A29" s="493" t="s">
        <v>228</v>
      </c>
      <c r="B29" s="494" t="n">
        <v>0.1</v>
      </c>
      <c r="C29" s="495" t="n">
        <v>0.2</v>
      </c>
      <c r="D29" s="477" t="str">
        <f aca="false">IF(ISERROR(VLOOKUP($A29,'liste reference'!$A$7:$D$904,2,0)),IF(ISERROR(VLOOKUP($A29,'liste reference'!$B$7:$D$904,1,0)),"",VLOOKUP($A29,'liste reference'!$B$7:$D$904,1,0)),VLOOKUP($A29,'liste reference'!$A$7:$D$904,2,0))</f>
        <v>Phormidium sp.</v>
      </c>
      <c r="E29" s="496" t="e">
        <f aca="false">IF(D29="",0,VLOOKUP(D29,D$22:D28,1,0))</f>
        <v>#N/A</v>
      </c>
      <c r="F29" s="497" t="n">
        <f aca="false">($B29*$B$7+$C29*$C$7)/100</f>
        <v>0.124</v>
      </c>
      <c r="G29" s="479" t="str">
        <f aca="false">IF(A29="","",IF(ISERROR(VLOOKUP($A29,'liste reference'!$A$7:$P$904,13,0)),IF(ISERROR(VLOOKUP($A29,'liste reference'!$B$7:$P$904,12,0)),"    -",VLOOKUP($A29,'liste reference'!$B$7:$P$904,12,0)),VLOOKUP($A29,'liste reference'!$A$7:$P$904,13,0)))</f>
        <v>ALG</v>
      </c>
      <c r="H29" s="480" t="n">
        <f aca="false">IF(A29="","x",IF(ISERROR(VLOOKUP($A29,'liste reference'!$A$8:$P$904,14,0)),IF(ISERROR(VLOOKUP($A29,'liste reference'!$B$8:$P$904,13,0)),"x",VLOOKUP($A29,'liste reference'!$B$8:$P$904,13,0)),VLOOKUP($A29,'liste reference'!$A$8:$P$904,14,0)))</f>
        <v>2</v>
      </c>
      <c r="I29" s="481" t="n">
        <f aca="false">IF(ISNUMBER(H29),IF(ISERROR(VLOOKUP($A29,'liste reference'!$A$7:$P$904,3,0)),IF(ISERROR(VLOOKUP($A29,'liste reference'!$B$7:$P$904,2,0)),"",VLOOKUP($A29,'liste reference'!$B$7:$P$904,2,0)),VLOOKUP($A29,'liste reference'!$A$7:$P$904,3,0)),"")</f>
        <v>13</v>
      </c>
      <c r="J29" s="481" t="n">
        <f aca="false">IF(ISNUMBER(H29),IF(ISERROR(VLOOKUP($A29,'liste reference'!$A$7:$P$904,4,0)),IF(ISERROR(VLOOKUP($A29,'liste reference'!$B$7:$P$904,3,0)),"",VLOOKUP($A29,'liste reference'!$B$7:$P$904,3,0)),VLOOKUP($A29,'liste reference'!$A$7:$P$904,4,0)),"")</f>
        <v>2</v>
      </c>
      <c r="K29" s="482" t="str">
        <f aca="false">IF(A29="NEWCOD",IF(AB29="","Remplir le champs 'Nouveau taxa' svp.",$AB29),IF(ISTEXT($E29),"DEJA SAISI !",IF(A29="","",IF(ISERROR(VLOOKUP($A29,'liste reference'!$A$7:$D$904,2,0)),IF(ISERROR(VLOOKUP($A29,'liste reference'!$B$7:$D$904,1,0)),"code non répertorié ou synonyme",VLOOKUP($A29,'liste reference'!$B$7:$D$904,1,0)),VLOOKUP(A29,'liste reference'!$A$7:$D$904,2,0)))))</f>
        <v>Phormidium sp.</v>
      </c>
      <c r="L29" s="498"/>
      <c r="M29" s="498"/>
      <c r="N29" s="498"/>
      <c r="O29" s="484"/>
      <c r="P29" s="485" t="n">
        <f aca="false">IF($A29="NEWCOD",IF($AC29="","No",$AC29),IF(ISTEXT($E29),"DEJA SAISI !",IF($A29="","",IF(ISERROR(VLOOKUP($A29,'liste reference'!A:S,19,FALSE())),IF(ISERROR(VLOOKUP($A29,'liste reference'!B:S,19,FALSE())),"",VLOOKUP($A29,'liste reference'!B:S,19,FALSE())),VLOOKUP($A29,'liste reference'!A:S,19,FALSE())))))</f>
        <v>6414</v>
      </c>
      <c r="Q29" s="486" t="n">
        <f aca="false">IF(ISTEXT(H29),"",(B29*$B$7/100)+(C29*$C$7/100))</f>
        <v>0.124</v>
      </c>
      <c r="R29" s="487" t="n">
        <f aca="false">IF(OR(ISTEXT(H29),Q29=0),"",IF(Q29&lt;0.1,1,IF(Q29&lt;1,2,IF(Q29&lt;10,3,IF(Q29&lt;50,4,IF(Q29&gt;=50,5,""))))))</f>
        <v>2</v>
      </c>
      <c r="S29" s="487" t="n">
        <f aca="false">IF(ISERROR(R29*I29),0,R29*I29)</f>
        <v>26</v>
      </c>
      <c r="T29" s="487" t="n">
        <f aca="false">IF(ISERROR(R29*I29*J29),0,R29*I29*J29)</f>
        <v>52</v>
      </c>
      <c r="U29" s="499" t="n">
        <f aca="false">IF(ISERROR(R29*J29),0,R29*J29)</f>
        <v>4</v>
      </c>
      <c r="V29" s="488" t="str">
        <f aca="false">IF(AND(A29="",F29=0),"",IF(F29=0,"Il manque le(s) % de rec. !",""))</f>
        <v/>
      </c>
      <c r="W29" s="500"/>
      <c r="Y29" s="490" t="str">
        <f aca="false">IF(A29="new.cod","NEWCOD",IF(AND((Z29=""),ISTEXT(A29)),A29,IF(Z29="","",INDEX('liste reference'!$A$8:$A$904,Z29))))</f>
        <v>PHOSPX</v>
      </c>
      <c r="Z29" s="280" t="n">
        <f aca="false">IF(ISERROR(MATCH(A29,'liste reference'!$A$8:$A$904,0)),IF(ISERROR(MATCH(A29,'liste reference'!$B$8:$B$904,0)),"",(MATCH(A29,'liste reference'!$B$8:$B$904,0))),(MATCH(A29,'liste reference'!$A$8:$A$904,0)))</f>
        <v>57</v>
      </c>
      <c r="AA29" s="491"/>
      <c r="AB29" s="492"/>
      <c r="AC29" s="492"/>
      <c r="BB29" s="280" t="n">
        <f aca="false">IF(A29="","",1)</f>
        <v>1</v>
      </c>
    </row>
    <row r="30" customFormat="false" ht="12.75" hidden="false" customHeight="false" outlineLevel="0" collapsed="false">
      <c r="A30" s="493" t="s">
        <v>258</v>
      </c>
      <c r="B30" s="494" t="n">
        <v>0.01</v>
      </c>
      <c r="C30" s="495" t="n">
        <v>0.005</v>
      </c>
      <c r="D30" s="477" t="str">
        <f aca="false">IF(ISERROR(VLOOKUP($A30,'liste reference'!$A$7:$D$904,2,0)),IF(ISERROR(VLOOKUP($A30,'liste reference'!$B$7:$D$904,1,0)),"",VLOOKUP($A30,'liste reference'!$B$7:$D$904,1,0)),VLOOKUP($A30,'liste reference'!$A$7:$D$904,2,0))</f>
        <v>Spirogyra sp.</v>
      </c>
      <c r="E30" s="496" t="e">
        <f aca="false">IF(D30="",0,VLOOKUP(D30,D$22:D29,1,0))</f>
        <v>#N/A</v>
      </c>
      <c r="F30" s="497" t="n">
        <f aca="false">($B30*$B$7+$C30*$C$7)/100</f>
        <v>0.0088</v>
      </c>
      <c r="G30" s="479" t="str">
        <f aca="false">IF(A30="","",IF(ISERROR(VLOOKUP($A30,'liste reference'!$A$7:$P$904,13,0)),IF(ISERROR(VLOOKUP($A30,'liste reference'!$B$7:$P$904,12,0)),"    -",VLOOKUP($A30,'liste reference'!$B$7:$P$904,12,0)),VLOOKUP($A30,'liste reference'!$A$7:$P$904,13,0)))</f>
        <v>ALG</v>
      </c>
      <c r="H30" s="480" t="n">
        <f aca="false">IF(A30="","x",IF(ISERROR(VLOOKUP($A30,'liste reference'!$A$8:$P$904,14,0)),IF(ISERROR(VLOOKUP($A30,'liste reference'!$B$8:$P$904,13,0)),"x",VLOOKUP($A30,'liste reference'!$B$8:$P$904,13,0)),VLOOKUP($A30,'liste reference'!$A$8:$P$904,14,0)))</f>
        <v>2</v>
      </c>
      <c r="I30" s="481" t="n">
        <f aca="false">IF(ISNUMBER(H30),IF(ISERROR(VLOOKUP($A30,'liste reference'!$A$7:$P$904,3,0)),IF(ISERROR(VLOOKUP($A30,'liste reference'!$B$7:$P$904,2,0)),"",VLOOKUP($A30,'liste reference'!$B$7:$P$904,2,0)),VLOOKUP($A30,'liste reference'!$A$7:$P$904,3,0)),"")</f>
        <v>10</v>
      </c>
      <c r="J30" s="481" t="n">
        <f aca="false">IF(ISNUMBER(H30),IF(ISERROR(VLOOKUP($A30,'liste reference'!$A$7:$P$904,4,0)),IF(ISERROR(VLOOKUP($A30,'liste reference'!$B$7:$P$904,3,0)),"",VLOOKUP($A30,'liste reference'!$B$7:$P$904,3,0)),VLOOKUP($A30,'liste reference'!$A$7:$P$904,4,0)),"")</f>
        <v>1</v>
      </c>
      <c r="K30" s="482" t="str">
        <f aca="false">IF(A30="NEWCOD",IF(AB30="","Remplir le champs 'Nouveau taxa' svp.",$AB30),IF(ISTEXT($E30),"DEJA SAISI !",IF(A30="","",IF(ISERROR(VLOOKUP($A30,'liste reference'!$A$7:$D$904,2,0)),IF(ISERROR(VLOOKUP($A30,'liste reference'!$B$7:$D$904,1,0)),"code non répertorié ou synonyme",VLOOKUP($A30,'liste reference'!$B$7:$D$904,1,0)),VLOOKUP(A30,'liste reference'!$A$7:$D$904,2,0)))))</f>
        <v>Spirogyra sp.</v>
      </c>
      <c r="L30" s="498"/>
      <c r="M30" s="498"/>
      <c r="N30" s="498"/>
      <c r="O30" s="484"/>
      <c r="P30" s="485" t="n">
        <f aca="false">IF($A30="NEWCOD",IF($AC30="","No",$AC30),IF(ISTEXT($E30),"DEJA SAISI !",IF($A30="","",IF(ISERROR(VLOOKUP($A30,'liste reference'!A:S,19,FALSE())),IF(ISERROR(VLOOKUP($A30,'liste reference'!B:S,19,FALSE())),"",VLOOKUP($A30,'liste reference'!B:S,19,FALSE())),VLOOKUP($A30,'liste reference'!A:S,19,FALSE())))))</f>
        <v>1147</v>
      </c>
      <c r="Q30" s="486" t="n">
        <f aca="false">IF(ISTEXT(H30),"",(B30*$B$7/100)+(C30*$C$7/100))</f>
        <v>0.0088</v>
      </c>
      <c r="R30" s="487" t="n">
        <f aca="false">IF(OR(ISTEXT(H30),Q30=0),"",IF(Q30&lt;0.1,1,IF(Q30&lt;1,2,IF(Q30&lt;10,3,IF(Q30&lt;50,4,IF(Q30&gt;=50,5,""))))))</f>
        <v>1</v>
      </c>
      <c r="S30" s="487" t="n">
        <f aca="false">IF(ISERROR(R30*I30),0,R30*I30)</f>
        <v>10</v>
      </c>
      <c r="T30" s="487" t="n">
        <f aca="false">IF(ISERROR(R30*I30*J30),0,R30*I30*J30)</f>
        <v>10</v>
      </c>
      <c r="U30" s="499" t="n">
        <f aca="false">IF(ISERROR(R30*J30),0,R30*J30)</f>
        <v>1</v>
      </c>
      <c r="V30" s="488" t="str">
        <f aca="false">IF(AND(A30="",F30=0),"",IF(F30=0,"Il manque le(s) % de rec. !",""))</f>
        <v/>
      </c>
      <c r="W30" s="489"/>
      <c r="Y30" s="490" t="str">
        <f aca="false">IF(A30="new.cod","NEWCOD",IF(AND((Z30=""),ISTEXT(A30)),A30,IF(Z30="","",INDEX('liste reference'!$A$8:$A$904,Z30))))</f>
        <v>SPISPX</v>
      </c>
      <c r="Z30" s="280" t="n">
        <f aca="false">IF(ISERROR(MATCH(A30,'liste reference'!$A$8:$A$904,0)),IF(ISERROR(MATCH(A30,'liste reference'!$B$8:$B$904,0)),"",(MATCH(A30,'liste reference'!$B$8:$B$904,0))),(MATCH(A30,'liste reference'!$A$8:$A$904,0)))</f>
        <v>69</v>
      </c>
      <c r="AA30" s="491"/>
      <c r="AB30" s="492"/>
      <c r="AC30" s="492"/>
      <c r="BB30" s="280" t="n">
        <f aca="false">IF(A30="","",1)</f>
        <v>1</v>
      </c>
    </row>
    <row r="31" customFormat="false" ht="12.75" hidden="false" customHeight="false" outlineLevel="0" collapsed="false">
      <c r="A31" s="493" t="s">
        <v>263</v>
      </c>
      <c r="B31" s="494"/>
      <c r="C31" s="495" t="n">
        <v>0.05</v>
      </c>
      <c r="D31" s="477" t="str">
        <f aca="false">IF(ISERROR(VLOOKUP($A31,'liste reference'!$A$7:$D$904,2,0)),IF(ISERROR(VLOOKUP($A31,'liste reference'!$B$7:$D$904,1,0)),"",VLOOKUP($A31,'liste reference'!$B$7:$D$904,1,0)),VLOOKUP($A31,'liste reference'!$A$7:$D$904,2,0))</f>
        <v>Stigeoclonium sp.</v>
      </c>
      <c r="E31" s="496" t="e">
        <f aca="false">IF(D31="",0,VLOOKUP(D31,D$22:D30,1,0))</f>
        <v>#N/A</v>
      </c>
      <c r="F31" s="497" t="n">
        <f aca="false">($B31*$B$7+$C31*$C$7)/100</f>
        <v>0.012</v>
      </c>
      <c r="G31" s="479" t="str">
        <f aca="false">IF(A31="","",IF(ISERROR(VLOOKUP($A31,'liste reference'!$A$7:$P$904,13,0)),IF(ISERROR(VLOOKUP($A31,'liste reference'!$B$7:$P$904,12,0)),"    -",VLOOKUP($A31,'liste reference'!$B$7:$P$904,12,0)),VLOOKUP($A31,'liste reference'!$A$7:$P$904,13,0)))</f>
        <v>ALG</v>
      </c>
      <c r="H31" s="480" t="n">
        <f aca="false">IF(A31="","x",IF(ISERROR(VLOOKUP($A31,'liste reference'!$A$8:$P$904,14,0)),IF(ISERROR(VLOOKUP($A31,'liste reference'!$B$8:$P$904,13,0)),"x",VLOOKUP($A31,'liste reference'!$B$8:$P$904,13,0)),VLOOKUP($A31,'liste reference'!$A$8:$P$904,14,0)))</f>
        <v>2</v>
      </c>
      <c r="I31" s="481" t="n">
        <f aca="false">IF(ISNUMBER(H31),IF(ISERROR(VLOOKUP($A31,'liste reference'!$A$7:$P$904,3,0)),IF(ISERROR(VLOOKUP($A31,'liste reference'!$B$7:$P$904,2,0)),"",VLOOKUP($A31,'liste reference'!$B$7:$P$904,2,0)),VLOOKUP($A31,'liste reference'!$A$7:$P$904,3,0)),"")</f>
        <v>13</v>
      </c>
      <c r="J31" s="481" t="n">
        <f aca="false">IF(ISNUMBER(H31),IF(ISERROR(VLOOKUP($A31,'liste reference'!$A$7:$P$904,4,0)),IF(ISERROR(VLOOKUP($A31,'liste reference'!$B$7:$P$904,3,0)),"",VLOOKUP($A31,'liste reference'!$B$7:$P$904,3,0)),VLOOKUP($A31,'liste reference'!$A$7:$P$904,4,0)),"")</f>
        <v>2</v>
      </c>
      <c r="K31" s="482" t="str">
        <f aca="false">IF(A31="NEWCOD",IF(AB31="","Remplir le champs 'Nouveau taxa' svp.",$AB31),IF(ISTEXT($E31),"DEJA SAISI !",IF(A31="","",IF(ISERROR(VLOOKUP($A31,'liste reference'!$A$7:$D$904,2,0)),IF(ISERROR(VLOOKUP($A31,'liste reference'!$B$7:$D$904,1,0)),"code non répertorié ou synonyme",VLOOKUP($A31,'liste reference'!$B$7:$D$904,1,0)),VLOOKUP(A31,'liste reference'!$A$7:$D$904,2,0)))))</f>
        <v>Stigeoclonium sp.</v>
      </c>
      <c r="L31" s="498"/>
      <c r="M31" s="498"/>
      <c r="N31" s="498"/>
      <c r="O31" s="484"/>
      <c r="P31" s="485" t="n">
        <f aca="false">IF($A31="NEWCOD",IF($AC31="","No",$AC31),IF(ISTEXT($E31),"DEJA SAISI !",IF($A31="","",IF(ISERROR(VLOOKUP($A31,'liste reference'!A:S,19,FALSE())),IF(ISERROR(VLOOKUP($A31,'liste reference'!B:S,19,FALSE())),"",VLOOKUP($A31,'liste reference'!B:S,19,FALSE())),VLOOKUP($A31,'liste reference'!A:S,19,FALSE())))))</f>
        <v>1119</v>
      </c>
      <c r="Q31" s="486" t="n">
        <f aca="false">IF(ISTEXT(H31),"",(B31*$B$7/100)+(C31*$C$7/100))</f>
        <v>0.012</v>
      </c>
      <c r="R31" s="487" t="n">
        <f aca="false">IF(OR(ISTEXT(H31),Q31=0),"",IF(Q31&lt;0.1,1,IF(Q31&lt;1,2,IF(Q31&lt;10,3,IF(Q31&lt;50,4,IF(Q31&gt;=50,5,""))))))</f>
        <v>1</v>
      </c>
      <c r="S31" s="487" t="n">
        <f aca="false">IF(ISERROR(R31*I31),0,R31*I31)</f>
        <v>13</v>
      </c>
      <c r="T31" s="487" t="n">
        <f aca="false">IF(ISERROR(R31*I31*J31),0,R31*I31*J31)</f>
        <v>26</v>
      </c>
      <c r="U31" s="499" t="n">
        <f aca="false">IF(ISERROR(R31*J31),0,R31*J31)</f>
        <v>2</v>
      </c>
      <c r="V31" s="488" t="str">
        <f aca="false">IF(AND(A31="",F31=0),"",IF(F31=0,"Il manque le(s) % de rec. !",""))</f>
        <v/>
      </c>
      <c r="W31" s="489"/>
      <c r="Y31" s="490" t="str">
        <f aca="false">IF(A31="new.cod","NEWCOD",IF(AND((Z31=""),ISTEXT(A31)),A31,IF(Z31="","",INDEX('liste reference'!$A$8:$A$904,Z31))))</f>
        <v>STISPX</v>
      </c>
      <c r="Z31" s="280" t="n">
        <f aca="false">IF(ISERROR(MATCH(A31,'liste reference'!$A$8:$A$904,0)),IF(ISERROR(MATCH(A31,'liste reference'!$B$8:$B$904,0)),"",(MATCH(A31,'liste reference'!$B$8:$B$904,0))),(MATCH(A31,'liste reference'!$A$8:$A$904,0)))</f>
        <v>71</v>
      </c>
      <c r="AA31" s="491"/>
      <c r="AB31" s="492"/>
      <c r="AC31" s="492"/>
      <c r="BB31" s="280" t="n">
        <f aca="false">IF(A31="","",1)</f>
        <v>1</v>
      </c>
    </row>
    <row r="32" customFormat="false" ht="12.75" hidden="false" customHeight="false" outlineLevel="0" collapsed="false">
      <c r="A32" s="493" t="s">
        <v>359</v>
      </c>
      <c r="B32" s="494" t="n">
        <v>0.05</v>
      </c>
      <c r="C32" s="495" t="n">
        <v>0.05</v>
      </c>
      <c r="D32" s="477" t="str">
        <f aca="false">IF(ISERROR(VLOOKUP($A32,'liste reference'!$A$7:$D$904,2,0)),IF(ISERROR(VLOOKUP($A32,'liste reference'!$B$7:$D$904,1,0)),"",VLOOKUP($A32,'liste reference'!$B$7:$D$904,1,0)),VLOOKUP($A32,'liste reference'!$A$7:$D$904,2,0))</f>
        <v>Chiloscyphus polyanthos</v>
      </c>
      <c r="E32" s="496" t="e">
        <f aca="false">IF(D32="",0,VLOOKUP(D32,D$22:D31,1,0))</f>
        <v>#N/A</v>
      </c>
      <c r="F32" s="497" t="n">
        <f aca="false">($B32*$B$7+$C32*$C$7)/100</f>
        <v>0.05</v>
      </c>
      <c r="G32" s="479" t="str">
        <f aca="false">IF(A32="","",IF(ISERROR(VLOOKUP($A32,'liste reference'!$A$7:$P$904,13,0)),IF(ISERROR(VLOOKUP($A32,'liste reference'!$B$7:$P$904,12,0)),"    -",VLOOKUP($A32,'liste reference'!$B$7:$P$904,12,0)),VLOOKUP($A32,'liste reference'!$A$7:$P$904,13,0)))</f>
        <v>BRh</v>
      </c>
      <c r="H32" s="480" t="n">
        <f aca="false">IF(A32="","x",IF(ISERROR(VLOOKUP($A32,'liste reference'!$A$8:$P$904,14,0)),IF(ISERROR(VLOOKUP($A32,'liste reference'!$B$8:$P$904,13,0)),"x",VLOOKUP($A32,'liste reference'!$B$8:$P$904,13,0)),VLOOKUP($A32,'liste reference'!$A$8:$P$904,14,0)))</f>
        <v>4</v>
      </c>
      <c r="I32" s="481" t="n">
        <f aca="false">IF(ISNUMBER(H32),IF(ISERROR(VLOOKUP($A32,'liste reference'!$A$7:$P$904,3,0)),IF(ISERROR(VLOOKUP($A32,'liste reference'!$B$7:$P$904,2,0)),"",VLOOKUP($A32,'liste reference'!$B$7:$P$904,2,0)),VLOOKUP($A32,'liste reference'!$A$7:$P$904,3,0)),"")</f>
        <v>15</v>
      </c>
      <c r="J32" s="481" t="n">
        <f aca="false">IF(ISNUMBER(H32),IF(ISERROR(VLOOKUP($A32,'liste reference'!$A$7:$P$904,4,0)),IF(ISERROR(VLOOKUP($A32,'liste reference'!$B$7:$P$904,3,0)),"",VLOOKUP($A32,'liste reference'!$B$7:$P$904,3,0)),VLOOKUP($A32,'liste reference'!$A$7:$P$904,4,0)),"")</f>
        <v>2</v>
      </c>
      <c r="K32" s="482" t="str">
        <f aca="false">IF(A32="NEWCOD",IF(AB32="","Remplir le champs 'Nouveau taxa' svp.",$AB32),IF(ISTEXT($E32),"DEJA SAISI !",IF(A32="","",IF(ISERROR(VLOOKUP($A32,'liste reference'!$A$7:$D$904,2,0)),IF(ISERROR(VLOOKUP($A32,'liste reference'!$B$7:$D$904,1,0)),"code non répertorié ou synonyme",VLOOKUP($A32,'liste reference'!$B$7:$D$904,1,0)),VLOOKUP(A32,'liste reference'!$A$7:$D$904,2,0)))))</f>
        <v>Chiloscyphus polyanthos</v>
      </c>
      <c r="L32" s="498"/>
      <c r="M32" s="498"/>
      <c r="N32" s="498"/>
      <c r="O32" s="484"/>
      <c r="P32" s="485" t="n">
        <f aca="false">IF($A32="NEWCOD",IF($AC32="","No",$AC32),IF(ISTEXT($E32),"DEJA SAISI !",IF($A32="","",IF(ISERROR(VLOOKUP($A32,'liste reference'!A:S,19,FALSE())),IF(ISERROR(VLOOKUP($A32,'liste reference'!B:S,19,FALSE())),"",VLOOKUP($A32,'liste reference'!B:S,19,FALSE())),VLOOKUP($A32,'liste reference'!A:S,19,FALSE())))))</f>
        <v>1186</v>
      </c>
      <c r="Q32" s="486" t="n">
        <f aca="false">IF(ISTEXT(H32),"",(B32*$B$7/100)+(C32*$C$7/100))</f>
        <v>0.05</v>
      </c>
      <c r="R32" s="487" t="n">
        <f aca="false">IF(OR(ISTEXT(H32),Q32=0),"",IF(Q32&lt;0.1,1,IF(Q32&lt;1,2,IF(Q32&lt;10,3,IF(Q32&lt;50,4,IF(Q32&gt;=50,5,""))))))</f>
        <v>1</v>
      </c>
      <c r="S32" s="487" t="n">
        <f aca="false">IF(ISERROR(R32*I32),0,R32*I32)</f>
        <v>15</v>
      </c>
      <c r="T32" s="487" t="n">
        <f aca="false">IF(ISERROR(R32*I32*J32),0,R32*I32*J32)</f>
        <v>30</v>
      </c>
      <c r="U32" s="499" t="n">
        <f aca="false">IF(ISERROR(R32*J32),0,R32*J32)</f>
        <v>2</v>
      </c>
      <c r="V32" s="488" t="str">
        <f aca="false">IF(AND(A32="",F32=0),"",IF(F32=0,"Il manque le(s) % de rec. !",""))</f>
        <v/>
      </c>
      <c r="W32" s="489"/>
      <c r="Y32" s="490" t="str">
        <f aca="false">IF(A32="new.cod","NEWCOD",IF(AND((Z32=""),ISTEXT(A32)),A32,IF(Z32="","",INDEX('liste reference'!$A$8:$A$904,Z32))))</f>
        <v>CHIPOL</v>
      </c>
      <c r="Z32" s="280" t="n">
        <f aca="false">IF(ISERROR(MATCH(A32,'liste reference'!$A$8:$A$904,0)),IF(ISERROR(MATCH(A32,'liste reference'!$B$8:$B$904,0)),"",(MATCH(A32,'liste reference'!$B$8:$B$904,0))),(MATCH(A32,'liste reference'!$A$8:$A$904,0)))</f>
        <v>97</v>
      </c>
      <c r="AA32" s="491"/>
      <c r="AB32" s="492"/>
      <c r="AC32" s="492"/>
      <c r="BB32" s="280" t="n">
        <f aca="false">IF(A32="","",1)</f>
        <v>1</v>
      </c>
    </row>
    <row r="33" customFormat="false" ht="12.75" hidden="false" customHeight="false" outlineLevel="0" collapsed="false">
      <c r="A33" s="493" t="s">
        <v>526</v>
      </c>
      <c r="B33" s="494"/>
      <c r="C33" s="495" t="n">
        <v>0.05</v>
      </c>
      <c r="D33" s="477" t="str">
        <f aca="false">IF(ISERROR(VLOOKUP($A33,'liste reference'!$A$7:$D$904,2,0)),IF(ISERROR(VLOOKUP($A33,'liste reference'!$B$7:$D$904,1,0)),"",VLOOKUP($A33,'liste reference'!$B$7:$D$904,1,0)),VLOOKUP($A33,'liste reference'!$A$7:$D$904,2,0))</f>
        <v>Pellia sp.</v>
      </c>
      <c r="E33" s="496" t="e">
        <f aca="false">IF(D33="",0,VLOOKUP(D33,D$22:D32,1,0))</f>
        <v>#N/A</v>
      </c>
      <c r="F33" s="497" t="n">
        <f aca="false">($B33*$B$7+$C33*$C$7)/100</f>
        <v>0.012</v>
      </c>
      <c r="G33" s="479" t="str">
        <f aca="false">IF(A33="","",IF(ISERROR(VLOOKUP($A33,'liste reference'!$A$7:$P$904,13,0)),IF(ISERROR(VLOOKUP($A33,'liste reference'!$B$7:$P$904,12,0)),"    -",VLOOKUP($A33,'liste reference'!$B$7:$P$904,12,0)),VLOOKUP($A33,'liste reference'!$A$7:$P$904,13,0)))</f>
        <v>BRh</v>
      </c>
      <c r="H33" s="480" t="n">
        <f aca="false">IF(A33="","x",IF(ISERROR(VLOOKUP($A33,'liste reference'!$A$8:$P$904,14,0)),IF(ISERROR(VLOOKUP($A33,'liste reference'!$B$8:$P$904,13,0)),"x",VLOOKUP($A33,'liste reference'!$B$8:$P$904,13,0)),VLOOKUP($A33,'liste reference'!$A$8:$P$904,14,0)))</f>
        <v>4</v>
      </c>
      <c r="I33" s="481" t="n">
        <f aca="false">IF(ISNUMBER(H33),IF(ISERROR(VLOOKUP($A33,'liste reference'!$A$7:$P$904,3,0)),IF(ISERROR(VLOOKUP($A33,'liste reference'!$B$7:$P$904,2,0)),"",VLOOKUP($A33,'liste reference'!$B$7:$P$904,2,0)),VLOOKUP($A33,'liste reference'!$A$7:$P$904,3,0)),"")</f>
        <v>0</v>
      </c>
      <c r="J33" s="481" t="n">
        <f aca="false">IF(ISNUMBER(H33),IF(ISERROR(VLOOKUP($A33,'liste reference'!$A$7:$P$904,4,0)),IF(ISERROR(VLOOKUP($A33,'liste reference'!$B$7:$P$904,3,0)),"",VLOOKUP($A33,'liste reference'!$B$7:$P$904,3,0)),VLOOKUP($A33,'liste reference'!$A$7:$P$904,4,0)),"")</f>
        <v>0</v>
      </c>
      <c r="K33" s="482" t="str">
        <f aca="false">IF(A33="NEWCOD",IF(AB33="","Remplir le champs 'Nouveau taxa' svp.",$AB33),IF(ISTEXT($E33),"DEJA SAISI !",IF(A33="","",IF(ISERROR(VLOOKUP($A33,'liste reference'!$A$7:$D$904,2,0)),IF(ISERROR(VLOOKUP($A33,'liste reference'!$B$7:$D$904,1,0)),"code non répertorié ou synonyme",VLOOKUP($A33,'liste reference'!$B$7:$D$904,1,0)),VLOOKUP(A33,'liste reference'!$A$7:$D$904,2,0)))))</f>
        <v>Pellia sp.</v>
      </c>
      <c r="L33" s="498"/>
      <c r="M33" s="498"/>
      <c r="N33" s="498"/>
      <c r="O33" s="484"/>
      <c r="P33" s="485" t="n">
        <f aca="false">IF($A33="NEWCOD",IF($AC33="","No",$AC33),IF(ISTEXT($E33),"DEJA SAISI !",IF($A33="","",IF(ISERROR(VLOOKUP($A33,'liste reference'!A:S,19,FALSE())),IF(ISERROR(VLOOKUP($A33,'liste reference'!B:S,19,FALSE())),"",VLOOKUP($A33,'liste reference'!B:S,19,FALSE())),VLOOKUP($A33,'liste reference'!A:S,19,FALSE())))))</f>
        <v>1196</v>
      </c>
      <c r="Q33" s="486" t="n">
        <f aca="false">IF(ISTEXT(H33),"",(B33*$B$7/100)+(C33*$C$7/100))</f>
        <v>0.012</v>
      </c>
      <c r="R33" s="487" t="n">
        <f aca="false">IF(OR(ISTEXT(H33),Q33=0),"",IF(Q33&lt;0.1,1,IF(Q33&lt;1,2,IF(Q33&lt;10,3,IF(Q33&lt;50,4,IF(Q33&gt;=50,5,""))))))</f>
        <v>1</v>
      </c>
      <c r="S33" s="487" t="n">
        <f aca="false">IF(ISERROR(R33*I33),0,R33*I33)</f>
        <v>0</v>
      </c>
      <c r="T33" s="487" t="n">
        <f aca="false">IF(ISERROR(R33*I33*J33),0,R33*I33*J33)</f>
        <v>0</v>
      </c>
      <c r="U33" s="499" t="n">
        <f aca="false">IF(ISERROR(R33*J33),0,R33*J33)</f>
        <v>0</v>
      </c>
      <c r="V33" s="488" t="str">
        <f aca="false">IF(AND(A33="",F33=0),"",IF(F33=0,"Il manque le(s) % de rec. !",""))</f>
        <v/>
      </c>
      <c r="W33" s="489"/>
      <c r="Y33" s="490" t="str">
        <f aca="false">IF(A33="new.cod","NEWCOD",IF(AND((Z33=""),ISTEXT(A33)),A33,IF(Z33="","",INDEX('liste reference'!$A$8:$A$904,Z33))))</f>
        <v>PELSPX</v>
      </c>
      <c r="Z33" s="280" t="n">
        <f aca="false">IF(ISERROR(MATCH(A33,'liste reference'!$A$8:$A$904,0)),IF(ISERROR(MATCH(A33,'liste reference'!$B$8:$B$904,0)),"",(MATCH(A33,'liste reference'!$B$8:$B$904,0))),(MATCH(A33,'liste reference'!$A$8:$A$904,0)))</f>
        <v>123</v>
      </c>
      <c r="AA33" s="491"/>
      <c r="AB33" s="492"/>
      <c r="AC33" s="492"/>
      <c r="BB33" s="280" t="n">
        <f aca="false">IF(A33="","",1)</f>
        <v>1</v>
      </c>
    </row>
    <row r="34" customFormat="false" ht="12.75" hidden="false" customHeight="false" outlineLevel="0" collapsed="false">
      <c r="A34" s="493" t="s">
        <v>741</v>
      </c>
      <c r="B34" s="494" t="n">
        <v>0.05</v>
      </c>
      <c r="C34" s="495"/>
      <c r="D34" s="477" t="str">
        <f aca="false">IF(ISERROR(VLOOKUP($A34,'liste reference'!$A$7:$D$904,2,0)),IF(ISERROR(VLOOKUP($A34,'liste reference'!$B$7:$D$904,1,0)),"",VLOOKUP($A34,'liste reference'!$B$7:$D$904,1,0)),VLOOKUP($A34,'liste reference'!$A$7:$D$904,2,0))</f>
        <v>Cinclidotus fontinaloides</v>
      </c>
      <c r="E34" s="496" t="e">
        <f aca="false">IF(D34="",0,VLOOKUP(D34,D$22:D33,1,0))</f>
        <v>#N/A</v>
      </c>
      <c r="F34" s="501" t="n">
        <f aca="false">($B34*$B$7+$C34*$C$7)/100</f>
        <v>0.038</v>
      </c>
      <c r="G34" s="479" t="str">
        <f aca="false">IF(A34="","",IF(ISERROR(VLOOKUP($A34,'liste reference'!$A$7:$P$904,13,0)),IF(ISERROR(VLOOKUP($A34,'liste reference'!$B$7:$P$904,12,0)),"    -",VLOOKUP($A34,'liste reference'!$B$7:$P$904,12,0)),VLOOKUP($A34,'liste reference'!$A$7:$P$904,13,0)))</f>
        <v>BRm</v>
      </c>
      <c r="H34" s="480" t="n">
        <f aca="false">IF(A34="","x",IF(ISERROR(VLOOKUP($A34,'liste reference'!$A$8:$P$904,14,0)),IF(ISERROR(VLOOKUP($A34,'liste reference'!$B$8:$P$904,13,0)),"x",VLOOKUP($A34,'liste reference'!$B$8:$P$904,13,0)),VLOOKUP($A34,'liste reference'!$A$8:$P$904,14,0)))</f>
        <v>5</v>
      </c>
      <c r="I34" s="481" t="n">
        <f aca="false">IF(ISNUMBER(H34),IF(ISERROR(VLOOKUP($A34,'liste reference'!$A$7:$P$904,3,0)),IF(ISERROR(VLOOKUP($A34,'liste reference'!$B$7:$P$904,2,0)),"",VLOOKUP($A34,'liste reference'!$B$7:$P$904,2,0)),VLOOKUP($A34,'liste reference'!$A$7:$P$904,3,0)),"")</f>
        <v>12</v>
      </c>
      <c r="J34" s="481" t="n">
        <f aca="false">IF(ISNUMBER(H34),IF(ISERROR(VLOOKUP($A34,'liste reference'!$A$7:$P$904,4,0)),IF(ISERROR(VLOOKUP($A34,'liste reference'!$B$7:$P$904,3,0)),"",VLOOKUP($A34,'liste reference'!$B$7:$P$904,3,0)),VLOOKUP($A34,'liste reference'!$A$7:$P$904,4,0)),"")</f>
        <v>2</v>
      </c>
      <c r="K34" s="482" t="str">
        <f aca="false">IF(A34="NEWCOD",IF(AB34="","Remplir le champs 'Nouveau taxa' svp.",$AB34),IF(ISTEXT($E34),"DEJA SAISI !",IF(A34="","",IF(ISERROR(VLOOKUP($A34,'liste reference'!$A$7:$D$904,2,0)),IF(ISERROR(VLOOKUP($A34,'liste reference'!$B$7:$D$904,1,0)),"code non répertorié ou synonyme",VLOOKUP($A34,'liste reference'!$B$7:$D$904,1,0)),VLOOKUP(A34,'liste reference'!$A$7:$D$904,2,0)))))</f>
        <v>Cinclidotus fontinaloides</v>
      </c>
      <c r="L34" s="498"/>
      <c r="M34" s="498"/>
      <c r="N34" s="498"/>
      <c r="O34" s="484"/>
      <c r="P34" s="485" t="n">
        <f aca="false">IF($A34="NEWCOD",IF($AC34="","No",$AC34),IF(ISTEXT($E34),"DEJA SAISI !",IF($A34="","",IF(ISERROR(VLOOKUP($A34,'liste reference'!A:S,19,FALSE())),IF(ISERROR(VLOOKUP($A34,'liste reference'!B:S,19,FALSE())),"",VLOOKUP($A34,'liste reference'!B:S,19,FALSE())),VLOOKUP($A34,'liste reference'!A:S,19,FALSE())))))</f>
        <v>1320</v>
      </c>
      <c r="Q34" s="486" t="n">
        <f aca="false">IF(ISTEXT(H34),"",(B34*$B$7/100)+(C34*$C$7/100))</f>
        <v>0.038</v>
      </c>
      <c r="R34" s="487" t="n">
        <f aca="false">IF(OR(ISTEXT(H34),Q34=0),"",IF(Q34&lt;0.1,1,IF(Q34&lt;1,2,IF(Q34&lt;10,3,IF(Q34&lt;50,4,IF(Q34&gt;=50,5,""))))))</f>
        <v>1</v>
      </c>
      <c r="S34" s="487" t="n">
        <f aca="false">IF(ISERROR(R34*I34),0,R34*I34)</f>
        <v>12</v>
      </c>
      <c r="T34" s="487" t="n">
        <f aca="false">IF(ISERROR(R34*I34*J34),0,R34*I34*J34)</f>
        <v>24</v>
      </c>
      <c r="U34" s="499" t="n">
        <f aca="false">IF(ISERROR(R34*J34),0,R34*J34)</f>
        <v>2</v>
      </c>
      <c r="V34" s="488" t="str">
        <f aca="false">IF(AND(A34="",F34=0),"",IF(F34=0,"Il manque le(s) % de rec. !",""))</f>
        <v/>
      </c>
      <c r="W34" s="489"/>
      <c r="Y34" s="490" t="str">
        <f aca="false">IF(A34="new.cod","NEWCOD",IF(AND((Z34=""),ISTEXT(A34)),A34,IF(Z34="","",INDEX('liste reference'!$A$8:$A$904,Z34))))</f>
        <v>CINFON</v>
      </c>
      <c r="Z34" s="280" t="n">
        <f aca="false">IF(ISERROR(MATCH(A34,'liste reference'!$A$8:$A$904,0)),IF(ISERROR(MATCH(A34,'liste reference'!$B$8:$B$904,0)),"",(MATCH(A34,'liste reference'!$B$8:$B$904,0))),(MATCH(A34,'liste reference'!$A$8:$A$904,0)))</f>
        <v>172</v>
      </c>
      <c r="AA34" s="491"/>
      <c r="AB34" s="492"/>
      <c r="AC34" s="492"/>
      <c r="BB34" s="280" t="n">
        <f aca="false">IF(A34="","",1)</f>
        <v>1</v>
      </c>
    </row>
    <row r="35" customFormat="false" ht="12.75" hidden="false" customHeight="false" outlineLevel="0" collapsed="false">
      <c r="A35" s="493" t="s">
        <v>896</v>
      </c>
      <c r="B35" s="494" t="n">
        <v>0.01</v>
      </c>
      <c r="C35" s="495" t="n">
        <v>0.02</v>
      </c>
      <c r="D35" s="477" t="str">
        <f aca="false">IF(ISERROR(VLOOKUP($A35,'liste reference'!$A$7:$D$904,2,0)),IF(ISERROR(VLOOKUP($A35,'liste reference'!$B$7:$D$904,1,0)),"",VLOOKUP($A35,'liste reference'!$B$7:$D$904,1,0)),VLOOKUP($A35,'liste reference'!$A$7:$D$904,2,0))</f>
        <v>Fontinalis antipyretica</v>
      </c>
      <c r="E35" s="496" t="e">
        <f aca="false">IF(D35="",0,VLOOKUP(D35,D$22:D34,1,0))</f>
        <v>#N/A</v>
      </c>
      <c r="F35" s="501" t="n">
        <f aca="false">($B35*$B$7+$C35*$C$7)/100</f>
        <v>0.0124</v>
      </c>
      <c r="G35" s="479" t="str">
        <f aca="false">IF(A35="","",IF(ISERROR(VLOOKUP($A35,'liste reference'!$A$7:$P$904,13,0)),IF(ISERROR(VLOOKUP($A35,'liste reference'!$B$7:$P$904,12,0)),"    -",VLOOKUP($A35,'liste reference'!$B$7:$P$904,12,0)),VLOOKUP($A35,'liste reference'!$A$7:$P$904,13,0)))</f>
        <v>BRm</v>
      </c>
      <c r="H35" s="480" t="n">
        <f aca="false">IF(A35="","x",IF(ISERROR(VLOOKUP($A35,'liste reference'!$A$8:$P$904,14,0)),IF(ISERROR(VLOOKUP($A35,'liste reference'!$B$8:$P$904,13,0)),"x",VLOOKUP($A35,'liste reference'!$B$8:$P$904,13,0)),VLOOKUP($A35,'liste reference'!$A$8:$P$904,14,0)))</f>
        <v>5</v>
      </c>
      <c r="I35" s="481" t="n">
        <f aca="false">IF(ISNUMBER(H35),IF(ISERROR(VLOOKUP($A35,'liste reference'!$A$7:$P$904,3,0)),IF(ISERROR(VLOOKUP($A35,'liste reference'!$B$7:$P$904,2,0)),"",VLOOKUP($A35,'liste reference'!$B$7:$P$904,2,0)),VLOOKUP($A35,'liste reference'!$A$7:$P$904,3,0)),"")</f>
        <v>10</v>
      </c>
      <c r="J35" s="481" t="n">
        <f aca="false">IF(ISNUMBER(H35),IF(ISERROR(VLOOKUP($A35,'liste reference'!$A$7:$P$904,4,0)),IF(ISERROR(VLOOKUP($A35,'liste reference'!$B$7:$P$904,3,0)),"",VLOOKUP($A35,'liste reference'!$B$7:$P$904,3,0)),VLOOKUP($A35,'liste reference'!$A$7:$P$904,4,0)),"")</f>
        <v>1</v>
      </c>
      <c r="K35" s="482" t="str">
        <f aca="false">IF(A35="NEWCOD",IF(AB35="","Remplir le champs 'Nouveau taxa' svp.",$AB35),IF(ISTEXT($E35),"DEJA SAISI !",IF(A35="","",IF(ISERROR(VLOOKUP($A35,'liste reference'!$A$7:$D$904,2,0)),IF(ISERROR(VLOOKUP($A35,'liste reference'!$B$7:$D$904,1,0)),"code non répertorié ou synonyme",VLOOKUP($A35,'liste reference'!$B$7:$D$904,1,0)),VLOOKUP(A35,'liste reference'!$A$7:$D$904,2,0)))))</f>
        <v>Fontinalis antipyretica</v>
      </c>
      <c r="L35" s="498"/>
      <c r="M35" s="498"/>
      <c r="N35" s="498"/>
      <c r="O35" s="484"/>
      <c r="P35" s="485" t="n">
        <f aca="false">IF($A35="NEWCOD",IF($AC35="","No",$AC35),IF(ISTEXT($E35),"DEJA SAISI !",IF($A35="","",IF(ISERROR(VLOOKUP($A35,'liste reference'!A:S,19,FALSE())),IF(ISERROR(VLOOKUP($A35,'liste reference'!B:S,19,FALSE())),"",VLOOKUP($A35,'liste reference'!B:S,19,FALSE())),VLOOKUP($A35,'liste reference'!A:S,19,FALSE())))))</f>
        <v>1310</v>
      </c>
      <c r="Q35" s="486" t="n">
        <f aca="false">IF(ISTEXT(H35),"",(B35*$B$7/100)+(C35*$C$7/100))</f>
        <v>0.0124</v>
      </c>
      <c r="R35" s="487" t="n">
        <f aca="false">IF(OR(ISTEXT(H35),Q35=0),"",IF(Q35&lt;0.1,1,IF(Q35&lt;1,2,IF(Q35&lt;10,3,IF(Q35&lt;50,4,IF(Q35&gt;=50,5,""))))))</f>
        <v>1</v>
      </c>
      <c r="S35" s="487" t="n">
        <f aca="false">IF(ISERROR(R35*I35),0,R35*I35)</f>
        <v>10</v>
      </c>
      <c r="T35" s="487" t="n">
        <f aca="false">IF(ISERROR(R35*I35*J35),0,R35*I35*J35)</f>
        <v>10</v>
      </c>
      <c r="U35" s="499" t="n">
        <f aca="false">IF(ISERROR(R35*J35),0,R35*J35)</f>
        <v>1</v>
      </c>
      <c r="V35" s="488" t="str">
        <f aca="false">IF(AND(A35="",F35=0),"",IF(F35=0,"Il manque le(s) % de rec. !",""))</f>
        <v/>
      </c>
      <c r="W35" s="489"/>
      <c r="Y35" s="490" t="str">
        <f aca="false">IF(A35="new.cod","NEWCOD",IF(AND((Z35=""),ISTEXT(A35)),A35,IF(Z35="","",INDEX('liste reference'!$A$8:$A$904,Z35))))</f>
        <v>FONANT</v>
      </c>
      <c r="Z35" s="280" t="n">
        <f aca="false">IF(ISERROR(MATCH(A35,'liste reference'!$A$8:$A$904,0)),IF(ISERROR(MATCH(A35,'liste reference'!$B$8:$B$904,0)),"",(MATCH(A35,'liste reference'!$B$8:$B$904,0))),(MATCH(A35,'liste reference'!$A$8:$A$904,0)))</f>
        <v>210</v>
      </c>
      <c r="AA35" s="491"/>
      <c r="AB35" s="492"/>
      <c r="AC35" s="492"/>
      <c r="BB35" s="280" t="n">
        <f aca="false">IF(A35="","",1)</f>
        <v>1</v>
      </c>
    </row>
    <row r="36" customFormat="false" ht="12.75" hidden="false" customHeight="false" outlineLevel="0" collapsed="false">
      <c r="A36" s="493" t="s">
        <v>910</v>
      </c>
      <c r="B36" s="494"/>
      <c r="C36" s="495" t="n">
        <v>0.005</v>
      </c>
      <c r="D36" s="477" t="str">
        <f aca="false">IF(ISERROR(VLOOKUP($A36,'liste reference'!$A$7:$D$904,2,0)),IF(ISERROR(VLOOKUP($A36,'liste reference'!$B$7:$D$904,1,0)),"",VLOOKUP($A36,'liste reference'!$B$7:$D$904,1,0)),VLOOKUP($A36,'liste reference'!$A$7:$D$904,2,0))</f>
        <v>Fontinalis hypnoides var. duriaei</v>
      </c>
      <c r="E36" s="496" t="e">
        <f aca="false">IF(D36="",0,VLOOKUP(D36,D$22:D35,1,0))</f>
        <v>#N/A</v>
      </c>
      <c r="F36" s="501" t="n">
        <f aca="false">($B36*$B$7+$C36*$C$7)/100</f>
        <v>0.0012</v>
      </c>
      <c r="G36" s="479" t="str">
        <f aca="false">IF(A36="","",IF(ISERROR(VLOOKUP($A36,'liste reference'!$A$7:$P$904,13,0)),IF(ISERROR(VLOOKUP($A36,'liste reference'!$B$7:$P$904,12,0)),"    -",VLOOKUP($A36,'liste reference'!$B$7:$P$904,12,0)),VLOOKUP($A36,'liste reference'!$A$7:$P$904,13,0)))</f>
        <v>BRm</v>
      </c>
      <c r="H36" s="480" t="n">
        <f aca="false">IF(A36="","x",IF(ISERROR(VLOOKUP($A36,'liste reference'!$A$8:$P$904,14,0)),IF(ISERROR(VLOOKUP($A36,'liste reference'!$B$8:$P$904,13,0)),"x",VLOOKUP($A36,'liste reference'!$B$8:$P$904,13,0)),VLOOKUP($A36,'liste reference'!$A$8:$P$904,14,0)))</f>
        <v>5</v>
      </c>
      <c r="I36" s="481" t="n">
        <f aca="false">IF(ISNUMBER(H36),IF(ISERROR(VLOOKUP($A36,'liste reference'!$A$7:$P$904,3,0)),IF(ISERROR(VLOOKUP($A36,'liste reference'!$B$7:$P$904,2,0)),"",VLOOKUP($A36,'liste reference'!$B$7:$P$904,2,0)),VLOOKUP($A36,'liste reference'!$A$7:$P$904,3,0)),"")</f>
        <v>14</v>
      </c>
      <c r="J36" s="481" t="n">
        <f aca="false">IF(ISNUMBER(H36),IF(ISERROR(VLOOKUP($A36,'liste reference'!$A$7:$P$904,4,0)),IF(ISERROR(VLOOKUP($A36,'liste reference'!$B$7:$P$904,3,0)),"",VLOOKUP($A36,'liste reference'!$B$7:$P$904,3,0)),VLOOKUP($A36,'liste reference'!$A$7:$P$904,4,0)),"")</f>
        <v>3</v>
      </c>
      <c r="K36" s="482" t="str">
        <f aca="false">IF(A36="NEWCOD",IF(AB36="","Remplir le champs 'Nouveau taxa' svp.",$AB36),IF(ISTEXT($E36),"DEJA SAISI !",IF(A36="","",IF(ISERROR(VLOOKUP($A36,'liste reference'!$A$7:$D$904,2,0)),IF(ISERROR(VLOOKUP($A36,'liste reference'!$B$7:$D$904,1,0)),"code non répertorié ou synonyme",VLOOKUP($A36,'liste reference'!$B$7:$D$904,1,0)),VLOOKUP(A36,'liste reference'!$A$7:$D$904,2,0)))))</f>
        <v>Fontinalis hypnoides var. duriaei</v>
      </c>
      <c r="L36" s="498"/>
      <c r="M36" s="498"/>
      <c r="N36" s="498"/>
      <c r="O36" s="484" t="s">
        <v>2685</v>
      </c>
      <c r="P36" s="485" t="n">
        <f aca="false">IF($A36="NEWCOD",IF($AC36="","No",$AC36),IF(ISTEXT($E36),"DEJA SAISI !",IF($A36="","",IF(ISERROR(VLOOKUP($A36,'liste reference'!A:S,19,FALSE())),IF(ISERROR(VLOOKUP($A36,'liste reference'!B:S,19,FALSE())),"",VLOOKUP($A36,'liste reference'!B:S,19,FALSE())),VLOOKUP($A36,'liste reference'!A:S,19,FALSE())))))</f>
        <v>10215</v>
      </c>
      <c r="Q36" s="486" t="n">
        <f aca="false">IF(ISTEXT(H36),"",(B36*$B$7/100)+(C36*$C$7/100))</f>
        <v>0.0012</v>
      </c>
      <c r="R36" s="487" t="n">
        <f aca="false">IF(OR(ISTEXT(H36),Q36=0),"",IF(Q36&lt;0.1,1,IF(Q36&lt;1,2,IF(Q36&lt;10,3,IF(Q36&lt;50,4,IF(Q36&gt;=50,5,""))))))</f>
        <v>1</v>
      </c>
      <c r="S36" s="487" t="n">
        <f aca="false">IF(ISERROR(R36*I36),0,R36*I36)</f>
        <v>14</v>
      </c>
      <c r="T36" s="487" t="n">
        <f aca="false">IF(ISERROR(R36*I36*J36),0,R36*I36*J36)</f>
        <v>42</v>
      </c>
      <c r="U36" s="499" t="n">
        <f aca="false">IF(ISERROR(R36*J36),0,R36*J36)</f>
        <v>3</v>
      </c>
      <c r="V36" s="488" t="str">
        <f aca="false">IF(AND(A36="",F36=0),"",IF(F36=0,"Il manque le(s) % de rec. !",""))</f>
        <v/>
      </c>
      <c r="W36" s="489"/>
      <c r="Y36" s="490" t="str">
        <f aca="false">IF(A36="new.cod","NEWCOD",IF(AND((Z36=""),ISTEXT(A36)),A36,IF(Z36="","",INDEX('liste reference'!$A$8:$A$904,Z36))))</f>
        <v>FONHYD</v>
      </c>
      <c r="Z36" s="280" t="n">
        <f aca="false">IF(ISERROR(MATCH(A36,'liste reference'!$A$8:$A$904,0)),IF(ISERROR(MATCH(A36,'liste reference'!$B$8:$B$904,0)),"",(MATCH(A36,'liste reference'!$B$8:$B$904,0))),(MATCH(A36,'liste reference'!$A$8:$A$904,0)))</f>
        <v>212</v>
      </c>
      <c r="AA36" s="491" t="s">
        <v>2685</v>
      </c>
      <c r="AB36" s="492"/>
      <c r="AC36" s="492"/>
      <c r="BB36" s="280" t="n">
        <f aca="false">IF(A36="","",1)</f>
        <v>1</v>
      </c>
    </row>
    <row r="37" customFormat="false" ht="12.75" hidden="false" customHeight="false" outlineLevel="0" collapsed="false">
      <c r="A37" s="493" t="s">
        <v>916</v>
      </c>
      <c r="B37" s="494" t="n">
        <v>0.2</v>
      </c>
      <c r="C37" s="495" t="n">
        <v>0.2</v>
      </c>
      <c r="D37" s="477" t="str">
        <f aca="false">IF(ISERROR(VLOOKUP($A37,'liste reference'!$A$7:$D$904,2,0)),IF(ISERROR(VLOOKUP($A37,'liste reference'!$B$7:$D$904,1,0)),"",VLOOKUP($A37,'liste reference'!$B$7:$D$904,1,0)),VLOOKUP($A37,'liste reference'!$A$7:$D$904,2,0))</f>
        <v>Fontinalis squamosa</v>
      </c>
      <c r="E37" s="496" t="e">
        <f aca="false">IF(D37="",0,VLOOKUP(D37,D$22:D36,1,0))</f>
        <v>#N/A</v>
      </c>
      <c r="F37" s="501" t="n">
        <f aca="false">($B37*$B$7+$C37*$C$7)/100</f>
        <v>0.2</v>
      </c>
      <c r="G37" s="479" t="str">
        <f aca="false">IF(A37="","",IF(ISERROR(VLOOKUP($A37,'liste reference'!$A$7:$P$904,13,0)),IF(ISERROR(VLOOKUP($A37,'liste reference'!$B$7:$P$904,12,0)),"    -",VLOOKUP($A37,'liste reference'!$B$7:$P$904,12,0)),VLOOKUP($A37,'liste reference'!$A$7:$P$904,13,0)))</f>
        <v>BRm</v>
      </c>
      <c r="H37" s="480" t="n">
        <f aca="false">IF(A37="","x",IF(ISERROR(VLOOKUP($A37,'liste reference'!$A$8:$P$904,14,0)),IF(ISERROR(VLOOKUP($A37,'liste reference'!$B$8:$P$904,13,0)),"x",VLOOKUP($A37,'liste reference'!$B$8:$P$904,13,0)),VLOOKUP($A37,'liste reference'!$A$8:$P$904,14,0)))</f>
        <v>5</v>
      </c>
      <c r="I37" s="481" t="n">
        <f aca="false">IF(ISNUMBER(H37),IF(ISERROR(VLOOKUP($A37,'liste reference'!$A$7:$P$904,3,0)),IF(ISERROR(VLOOKUP($A37,'liste reference'!$B$7:$P$904,2,0)),"",VLOOKUP($A37,'liste reference'!$B$7:$P$904,2,0)),VLOOKUP($A37,'liste reference'!$A$7:$P$904,3,0)),"")</f>
        <v>16</v>
      </c>
      <c r="J37" s="481" t="n">
        <f aca="false">IF(ISNUMBER(H37),IF(ISERROR(VLOOKUP($A37,'liste reference'!$A$7:$P$904,4,0)),IF(ISERROR(VLOOKUP($A37,'liste reference'!$B$7:$P$904,3,0)),"",VLOOKUP($A37,'liste reference'!$B$7:$P$904,3,0)),VLOOKUP($A37,'liste reference'!$A$7:$P$904,4,0)),"")</f>
        <v>3</v>
      </c>
      <c r="K37" s="482" t="str">
        <f aca="false">IF(A37="NEWCOD",IF(AB37="","Remplir le champs 'Nouveau taxa' svp.",$AB37),IF(ISTEXT($E37),"DEJA SAISI !",IF(A37="","",IF(ISERROR(VLOOKUP($A37,'liste reference'!$A$7:$D$904,2,0)),IF(ISERROR(VLOOKUP($A37,'liste reference'!$B$7:$D$904,1,0)),"code non répertorié ou synonyme",VLOOKUP($A37,'liste reference'!$B$7:$D$904,1,0)),VLOOKUP(A37,'liste reference'!$A$7:$D$904,2,0)))))</f>
        <v>Fontinalis squamosa</v>
      </c>
      <c r="L37" s="498"/>
      <c r="M37" s="498"/>
      <c r="N37" s="498"/>
      <c r="O37" s="484"/>
      <c r="P37" s="485" t="n">
        <f aca="false">IF($A37="NEWCOD",IF($AC37="","No",$AC37),IF(ISTEXT($E37),"DEJA SAISI !",IF($A37="","",IF(ISERROR(VLOOKUP($A37,'liste reference'!A:S,19,FALSE())),IF(ISERROR(VLOOKUP($A37,'liste reference'!B:S,19,FALSE())),"",VLOOKUP($A37,'liste reference'!B:S,19,FALSE())),VLOOKUP($A37,'liste reference'!A:S,19,FALSE())))))</f>
        <v>1312</v>
      </c>
      <c r="Q37" s="486" t="n">
        <f aca="false">IF(ISTEXT(H37),"",(B37*$B$7/100)+(C37*$C$7/100))</f>
        <v>0.2</v>
      </c>
      <c r="R37" s="487" t="n">
        <f aca="false">IF(OR(ISTEXT(H37),Q37=0),"",IF(Q37&lt;0.1,1,IF(Q37&lt;1,2,IF(Q37&lt;10,3,IF(Q37&lt;50,4,IF(Q37&gt;=50,5,""))))))</f>
        <v>2</v>
      </c>
      <c r="S37" s="487" t="n">
        <f aca="false">IF(ISERROR(R37*I37),0,R37*I37)</f>
        <v>32</v>
      </c>
      <c r="T37" s="487" t="n">
        <f aca="false">IF(ISERROR(R37*I37*J37),0,R37*I37*J37)</f>
        <v>96</v>
      </c>
      <c r="U37" s="499" t="n">
        <f aca="false">IF(ISERROR(R37*J37),0,R37*J37)</f>
        <v>6</v>
      </c>
      <c r="V37" s="488" t="str">
        <f aca="false">IF(AND(A37="",F37=0),"",IF(F37=0,"Il manque le(s) % de rec. !",""))</f>
        <v/>
      </c>
      <c r="W37" s="489"/>
      <c r="X37" s="489"/>
      <c r="Y37" s="490" t="str">
        <f aca="false">IF(A37="new.cod","NEWCOD",IF(AND((Z37=""),ISTEXT(A37)),A37,IF(Z37="","",INDEX('liste reference'!$A$8:$A$904,Z37))))</f>
        <v>FONSQU</v>
      </c>
      <c r="Z37" s="280" t="n">
        <f aca="false">IF(ISERROR(MATCH(A37,'liste reference'!$A$8:$A$904,0)),IF(ISERROR(MATCH(A37,'liste reference'!$B$8:$B$904,0)),"",(MATCH(A37,'liste reference'!$B$8:$B$904,0))),(MATCH(A37,'liste reference'!$A$8:$A$904,0)))</f>
        <v>214</v>
      </c>
      <c r="AA37" s="491"/>
      <c r="AB37" s="492"/>
      <c r="AC37" s="492"/>
      <c r="BB37" s="280" t="n">
        <f aca="false">IF(A37="","",1)</f>
        <v>1</v>
      </c>
    </row>
    <row r="38" customFormat="false" ht="12.75" hidden="false" customHeight="false" outlineLevel="0" collapsed="false">
      <c r="A38" s="493" t="s">
        <v>1054</v>
      </c>
      <c r="B38" s="494" t="n">
        <v>0.25</v>
      </c>
      <c r="C38" s="495" t="n">
        <v>0.01</v>
      </c>
      <c r="D38" s="477" t="str">
        <f aca="false">IF(ISERROR(VLOOKUP($A38,'liste reference'!$A$7:$D$904,2,0)),IF(ISERROR(VLOOKUP($A38,'liste reference'!$B$7:$D$904,1,0)),"",VLOOKUP($A38,'liste reference'!$B$7:$D$904,1,0)),VLOOKUP($A38,'liste reference'!$A$7:$D$904,2,0))</f>
        <v>Rhynchostegium riparioides</v>
      </c>
      <c r="E38" s="496" t="e">
        <f aca="false">IF(D38="",0,VLOOKUP(D38,D$22:D37,1,0))</f>
        <v>#N/A</v>
      </c>
      <c r="F38" s="501" t="n">
        <f aca="false">($B38*$B$7+$C38*$C$7)/100</f>
        <v>0.1924</v>
      </c>
      <c r="G38" s="479" t="str">
        <f aca="false">IF(A38="","",IF(ISERROR(VLOOKUP($A38,'liste reference'!$A$7:$P$904,13,0)),IF(ISERROR(VLOOKUP($A38,'liste reference'!$B$7:$P$904,12,0)),"    -",VLOOKUP($A38,'liste reference'!$B$7:$P$904,12,0)),VLOOKUP($A38,'liste reference'!$A$7:$P$904,13,0)))</f>
        <v>BRm</v>
      </c>
      <c r="H38" s="480" t="n">
        <f aca="false">IF(A38="","x",IF(ISERROR(VLOOKUP($A38,'liste reference'!$A$8:$P$904,14,0)),IF(ISERROR(VLOOKUP($A38,'liste reference'!$B$8:$P$904,13,0)),"x",VLOOKUP($A38,'liste reference'!$B$8:$P$904,13,0)),VLOOKUP($A38,'liste reference'!$A$8:$P$904,14,0)))</f>
        <v>5</v>
      </c>
      <c r="I38" s="481" t="n">
        <f aca="false">IF(ISNUMBER(H38),IF(ISERROR(VLOOKUP($A38,'liste reference'!$A$7:$P$904,3,0)),IF(ISERROR(VLOOKUP($A38,'liste reference'!$B$7:$P$904,2,0)),"",VLOOKUP($A38,'liste reference'!$B$7:$P$904,2,0)),VLOOKUP($A38,'liste reference'!$A$7:$P$904,3,0)),"")</f>
        <v>12</v>
      </c>
      <c r="J38" s="481" t="n">
        <f aca="false">IF(ISNUMBER(H38),IF(ISERROR(VLOOKUP($A38,'liste reference'!$A$7:$P$904,4,0)),IF(ISERROR(VLOOKUP($A38,'liste reference'!$B$7:$P$904,3,0)),"",VLOOKUP($A38,'liste reference'!$B$7:$P$904,3,0)),VLOOKUP($A38,'liste reference'!$A$7:$P$904,4,0)),"")</f>
        <v>1</v>
      </c>
      <c r="K38" s="482" t="str">
        <f aca="false">IF(A38="NEWCOD",IF(AB38="","Remplir le champs 'Nouveau taxa' svp.",$AB38),IF(ISTEXT($E38),"DEJA SAISI !",IF(A38="","",IF(ISERROR(VLOOKUP($A38,'liste reference'!$A$7:$D$904,2,0)),IF(ISERROR(VLOOKUP($A38,'liste reference'!$B$7:$D$904,1,0)),"code non répertorié ou synonyme",VLOOKUP($A38,'liste reference'!$B$7:$D$904,1,0)),VLOOKUP(A38,'liste reference'!$A$7:$D$904,2,0)))))</f>
        <v>Rhynchostegium riparioides</v>
      </c>
      <c r="L38" s="498"/>
      <c r="M38" s="498"/>
      <c r="N38" s="498"/>
      <c r="O38" s="484"/>
      <c r="P38" s="485" t="n">
        <f aca="false">IF($A38="NEWCOD",IF($AC38="","No",$AC38),IF(ISTEXT($E38),"DEJA SAISI !",IF($A38="","",IF(ISERROR(VLOOKUP($A38,'liste reference'!A:S,19,FALSE())),IF(ISERROR(VLOOKUP($A38,'liste reference'!B:S,19,FALSE())),"",VLOOKUP($A38,'liste reference'!B:S,19,FALSE())),VLOOKUP($A38,'liste reference'!A:S,19,FALSE())))))</f>
        <v>1268</v>
      </c>
      <c r="Q38" s="486" t="n">
        <f aca="false">IF(ISTEXT(H38),"",(B38*$B$7/100)+(C38*$C$7/100))</f>
        <v>0.1924</v>
      </c>
      <c r="R38" s="487" t="n">
        <f aca="false">IF(OR(ISTEXT(H38),Q38=0),"",IF(Q38&lt;0.1,1,IF(Q38&lt;1,2,IF(Q38&lt;10,3,IF(Q38&lt;50,4,IF(Q38&gt;=50,5,""))))))</f>
        <v>2</v>
      </c>
      <c r="S38" s="487" t="n">
        <f aca="false">IF(ISERROR(R38*I38),0,R38*I38)</f>
        <v>24</v>
      </c>
      <c r="T38" s="487" t="n">
        <f aca="false">IF(ISERROR(R38*I38*J38),0,R38*I38*J38)</f>
        <v>24</v>
      </c>
      <c r="U38" s="499" t="n">
        <f aca="false">IF(ISERROR(R38*J38),0,R38*J38)</f>
        <v>2</v>
      </c>
      <c r="V38" s="488" t="str">
        <f aca="false">IF(AND(A38="",F38=0),"",IF(F38=0,"Il manque le(s) % de rec. !",""))</f>
        <v/>
      </c>
      <c r="W38" s="489"/>
      <c r="Y38" s="490" t="str">
        <f aca="false">IF(A38="new.cod","NEWCOD",IF(AND((Z38=""),ISTEXT(A38)),A38,IF(Z38="","",INDEX('liste reference'!$A$8:$A$904,Z38))))</f>
        <v>RHYRIP</v>
      </c>
      <c r="Z38" s="280" t="n">
        <f aca="false">IF(ISERROR(MATCH(A38,'liste reference'!$A$8:$A$904,0)),IF(ISERROR(MATCH(A38,'liste reference'!$B$8:$B$904,0)),"",(MATCH(A38,'liste reference'!$B$8:$B$904,0))),(MATCH(A38,'liste reference'!$A$8:$A$904,0)))</f>
        <v>252</v>
      </c>
      <c r="AA38" s="491"/>
      <c r="AB38" s="492"/>
      <c r="AC38" s="492"/>
      <c r="BB38" s="280" t="n">
        <f aca="false">IF(A38="","",1)</f>
        <v>1</v>
      </c>
    </row>
    <row r="39" customFormat="false" ht="12.75" hidden="false" customHeight="false" outlineLevel="0" collapsed="false">
      <c r="A39" s="493" t="s">
        <v>1153</v>
      </c>
      <c r="B39" s="494" t="n">
        <v>0.05</v>
      </c>
      <c r="C39" s="495"/>
      <c r="D39" s="477" t="str">
        <f aca="false">IF(ISERROR(VLOOKUP($A39,'liste reference'!$A$7:$D$904,2,0)),IF(ISERROR(VLOOKUP($A39,'liste reference'!$B$7:$D$904,1,0)),"",VLOOKUP($A39,'liste reference'!$B$7:$D$904,1,0)),VLOOKUP($A39,'liste reference'!$A$7:$D$904,2,0))</f>
        <v>Equisetum arvense</v>
      </c>
      <c r="E39" s="496" t="e">
        <f aca="false">IF(D39="",0,VLOOKUP(D39,D$22:D38,1,0))</f>
        <v>#N/A</v>
      </c>
      <c r="F39" s="501" t="n">
        <f aca="false">($B39*$B$7+$C39*$C$7)/100</f>
        <v>0.038</v>
      </c>
      <c r="G39" s="479" t="str">
        <f aca="false">IF(A39="","",IF(ISERROR(VLOOKUP($A39,'liste reference'!$A$7:$P$904,13,0)),IF(ISERROR(VLOOKUP($A39,'liste reference'!$B$7:$P$904,12,0)),"    -",VLOOKUP($A39,'liste reference'!$B$7:$P$904,12,0)),VLOOKUP($A39,'liste reference'!$A$7:$P$904,13,0)))</f>
        <v>PTE</v>
      </c>
      <c r="H39" s="480" t="n">
        <f aca="false">IF(A39="","x",IF(ISERROR(VLOOKUP($A39,'liste reference'!$A$8:$P$904,14,0)),IF(ISERROR(VLOOKUP($A39,'liste reference'!$B$8:$P$904,13,0)),"x",VLOOKUP($A39,'liste reference'!$B$8:$P$904,13,0)),VLOOKUP($A39,'liste reference'!$A$8:$P$904,14,0)))</f>
        <v>6</v>
      </c>
      <c r="I39" s="481" t="n">
        <f aca="false">IF(ISNUMBER(H39),IF(ISERROR(VLOOKUP($A39,'liste reference'!$A$7:$P$904,3,0)),IF(ISERROR(VLOOKUP($A39,'liste reference'!$B$7:$P$904,2,0)),"",VLOOKUP($A39,'liste reference'!$B$7:$P$904,2,0)),VLOOKUP($A39,'liste reference'!$A$7:$P$904,3,0)),"")</f>
        <v>0</v>
      </c>
      <c r="J39" s="481" t="n">
        <f aca="false">IF(ISNUMBER(H39),IF(ISERROR(VLOOKUP($A39,'liste reference'!$A$7:$P$904,4,0)),IF(ISERROR(VLOOKUP($A39,'liste reference'!$B$7:$P$904,3,0)),"",VLOOKUP($A39,'liste reference'!$B$7:$P$904,3,0)),VLOOKUP($A39,'liste reference'!$A$7:$P$904,4,0)),"")</f>
        <v>0</v>
      </c>
      <c r="K39" s="482" t="str">
        <f aca="false">IF(A39="NEWCOD",IF(AB39="","Remplir le champs 'Nouveau taxa' svp.",$AB39),IF(ISTEXT($E39),"DEJA SAISI !",IF(A39="","",IF(ISERROR(VLOOKUP($A39,'liste reference'!$A$7:$D$904,2,0)),IF(ISERROR(VLOOKUP($A39,'liste reference'!$B$7:$D$904,1,0)),"code non répertorié ou synonyme",VLOOKUP($A39,'liste reference'!$B$7:$D$904,1,0)),VLOOKUP(A39,'liste reference'!$A$7:$D$904,2,0)))))</f>
        <v>Equisetum arvense</v>
      </c>
      <c r="L39" s="498"/>
      <c r="M39" s="498"/>
      <c r="N39" s="498"/>
      <c r="O39" s="484"/>
      <c r="P39" s="485" t="n">
        <f aca="false">IF($A39="NEWCOD",IF($AC39="","No",$AC39),IF(ISTEXT($E39),"DEJA SAISI !",IF($A39="","",IF(ISERROR(VLOOKUP($A39,'liste reference'!A:S,19,FALSE())),IF(ISERROR(VLOOKUP($A39,'liste reference'!B:S,19,FALSE())),"",VLOOKUP($A39,'liste reference'!B:S,19,FALSE())),VLOOKUP($A39,'liste reference'!A:S,19,FALSE())))))</f>
        <v>1384</v>
      </c>
      <c r="Q39" s="486" t="n">
        <f aca="false">IF(ISTEXT(H39),"",(B39*$B$7/100)+(C39*$C$7/100))</f>
        <v>0.038</v>
      </c>
      <c r="R39" s="487" t="n">
        <f aca="false">IF(OR(ISTEXT(H39),Q39=0),"",IF(Q39&lt;0.1,1,IF(Q39&lt;1,2,IF(Q39&lt;10,3,IF(Q39&lt;50,4,IF(Q39&gt;=50,5,""))))))</f>
        <v>1</v>
      </c>
      <c r="S39" s="487" t="n">
        <f aca="false">IF(ISERROR(R39*I39),0,R39*I39)</f>
        <v>0</v>
      </c>
      <c r="T39" s="487" t="n">
        <f aca="false">IF(ISERROR(R39*I39*J39),0,R39*I39*J39)</f>
        <v>0</v>
      </c>
      <c r="U39" s="499" t="n">
        <f aca="false">IF(ISERROR(R39*J39),0,R39*J39)</f>
        <v>0</v>
      </c>
      <c r="V39" s="488" t="str">
        <f aca="false">IF(AND(A39="",F39=0),"",IF(F39=0,"Il manque le(s) % de rec. !",""))</f>
        <v/>
      </c>
      <c r="W39" s="489"/>
      <c r="Y39" s="490" t="str">
        <f aca="false">IF(A39="new.cod","NEWCOD",IF(AND((Z39=""),ISTEXT(A39)),A39,IF(Z39="","",INDEX('liste reference'!$A$8:$A$904,Z39))))</f>
        <v>EQUARV</v>
      </c>
      <c r="Z39" s="280" t="n">
        <f aca="false">IF(ISERROR(MATCH(A39,'liste reference'!$A$8:$A$904,0)),IF(ISERROR(MATCH(A39,'liste reference'!$B$8:$B$904,0)),"",(MATCH(A39,'liste reference'!$B$8:$B$904,0))),(MATCH(A39,'liste reference'!$A$8:$A$904,0)))</f>
        <v>278</v>
      </c>
      <c r="AA39" s="491"/>
      <c r="AB39" s="492"/>
      <c r="AC39" s="492"/>
      <c r="BB39" s="280" t="n">
        <f aca="false">IF(A39="","",1)</f>
        <v>1</v>
      </c>
    </row>
    <row r="40" customFormat="false" ht="12.75" hidden="false" customHeight="false" outlineLevel="0" collapsed="false">
      <c r="A40" s="493" t="s">
        <v>1197</v>
      </c>
      <c r="B40" s="494" t="n">
        <v>0.15</v>
      </c>
      <c r="C40" s="495" t="n">
        <v>0.25</v>
      </c>
      <c r="D40" s="477" t="str">
        <f aca="false">IF(ISERROR(VLOOKUP($A40,'liste reference'!$A$7:$D$904,2,0)),IF(ISERROR(VLOOKUP($A40,'liste reference'!$B$7:$D$904,1,0)),"",VLOOKUP($A40,'liste reference'!$B$7:$D$904,1,0)),VLOOKUP($A40,'liste reference'!$A$7:$D$904,2,0))</f>
        <v>Osmunda regalis</v>
      </c>
      <c r="E40" s="496" t="e">
        <f aca="false">IF(D40="",0,VLOOKUP(D40,D$22:D39,1,0))</f>
        <v>#N/A</v>
      </c>
      <c r="F40" s="501" t="n">
        <f aca="false">($B40*$B$7+$C40*$C$7)/100</f>
        <v>0.174</v>
      </c>
      <c r="G40" s="479" t="str">
        <f aca="false">IF(A40="","",IF(ISERROR(VLOOKUP($A40,'liste reference'!$A$7:$P$904,13,0)),IF(ISERROR(VLOOKUP($A40,'liste reference'!$B$7:$P$904,12,0)),"    -",VLOOKUP($A40,'liste reference'!$B$7:$P$904,12,0)),VLOOKUP($A40,'liste reference'!$A$7:$P$904,13,0)))</f>
        <v>PTE</v>
      </c>
      <c r="H40" s="480" t="n">
        <f aca="false">IF(A40="","x",IF(ISERROR(VLOOKUP($A40,'liste reference'!$A$8:$P$904,14,0)),IF(ISERROR(VLOOKUP($A40,'liste reference'!$B$8:$P$904,13,0)),"x",VLOOKUP($A40,'liste reference'!$B$8:$P$904,13,0)),VLOOKUP($A40,'liste reference'!$A$8:$P$904,14,0)))</f>
        <v>6</v>
      </c>
      <c r="I40" s="481" t="n">
        <f aca="false">IF(ISNUMBER(H40),IF(ISERROR(VLOOKUP($A40,'liste reference'!$A$7:$P$904,3,0)),IF(ISERROR(VLOOKUP($A40,'liste reference'!$B$7:$P$904,2,0)),"",VLOOKUP($A40,'liste reference'!$B$7:$P$904,2,0)),VLOOKUP($A40,'liste reference'!$A$7:$P$904,3,0)),"")</f>
        <v>0</v>
      </c>
      <c r="J40" s="481" t="n">
        <f aca="false">IF(ISNUMBER(H40),IF(ISERROR(VLOOKUP($A40,'liste reference'!$A$7:$P$904,4,0)),IF(ISERROR(VLOOKUP($A40,'liste reference'!$B$7:$P$904,3,0)),"",VLOOKUP($A40,'liste reference'!$B$7:$P$904,3,0)),VLOOKUP($A40,'liste reference'!$A$7:$P$904,4,0)),"")</f>
        <v>0</v>
      </c>
      <c r="K40" s="482" t="str">
        <f aca="false">IF(A40="NEWCOD",IF(AB40="","Remplir le champs 'Nouveau taxa' svp.",$AB40),IF(ISTEXT($E40),"DEJA SAISI !",IF(A40="","",IF(ISERROR(VLOOKUP($A40,'liste reference'!$A$7:$D$904,2,0)),IF(ISERROR(VLOOKUP($A40,'liste reference'!$B$7:$D$904,1,0)),"code non répertorié ou synonyme",VLOOKUP($A40,'liste reference'!$B$7:$D$904,1,0)),VLOOKUP(A40,'liste reference'!$A$7:$D$904,2,0)))))</f>
        <v>Osmunda regalis</v>
      </c>
      <c r="L40" s="498"/>
      <c r="M40" s="498"/>
      <c r="N40" s="498"/>
      <c r="O40" s="484"/>
      <c r="P40" s="485" t="n">
        <f aca="false">IF($A40="NEWCOD",IF($AC40="","No",$AC40),IF(ISTEXT($E40),"DEJA SAISI !",IF($A40="","",IF(ISERROR(VLOOKUP($A40,'liste reference'!A:S,19,FALSE())),IF(ISERROR(VLOOKUP($A40,'liste reference'!B:S,19,FALSE())),"",VLOOKUP($A40,'liste reference'!B:S,19,FALSE())),VLOOKUP($A40,'liste reference'!A:S,19,FALSE())))))</f>
        <v>1403</v>
      </c>
      <c r="Q40" s="486" t="n">
        <f aca="false">IF(ISTEXT(H40),"",(B40*$B$7/100)+(C40*$C$7/100))</f>
        <v>0.174</v>
      </c>
      <c r="R40" s="487" t="n">
        <f aca="false">IF(OR(ISTEXT(H40),Q40=0),"",IF(Q40&lt;0.1,1,IF(Q40&lt;1,2,IF(Q40&lt;10,3,IF(Q40&lt;50,4,IF(Q40&gt;=50,5,""))))))</f>
        <v>2</v>
      </c>
      <c r="S40" s="487" t="n">
        <f aca="false">IF(ISERROR(R40*I40),0,R40*I40)</f>
        <v>0</v>
      </c>
      <c r="T40" s="487" t="n">
        <f aca="false">IF(ISERROR(R40*I40*J40),0,R40*I40*J40)</f>
        <v>0</v>
      </c>
      <c r="U40" s="499" t="n">
        <f aca="false">IF(ISERROR(R40*J40),0,R40*J40)</f>
        <v>0</v>
      </c>
      <c r="V40" s="488" t="str">
        <f aca="false">IF(AND(A40="",F40=0),"",IF(F40=0,"Il manque le(s) % de rec. !",""))</f>
        <v/>
      </c>
      <c r="W40" s="489"/>
      <c r="Y40" s="490" t="str">
        <f aca="false">IF(A40="new.cod","NEWCOD",IF(AND((Z40=""),ISTEXT(A40)),A40,IF(Z40="","",INDEX('liste reference'!$A$8:$A$904,Z40))))</f>
        <v>OSMREG</v>
      </c>
      <c r="Z40" s="280" t="n">
        <f aca="false">IF(ISERROR(MATCH(A40,'liste reference'!$A$8:$A$904,0)),IF(ISERROR(MATCH(A40,'liste reference'!$B$8:$B$904,0)),"",(MATCH(A40,'liste reference'!$B$8:$B$904,0))),(MATCH(A40,'liste reference'!$A$8:$A$904,0)))</f>
        <v>298</v>
      </c>
      <c r="AA40" s="491"/>
      <c r="AB40" s="492"/>
      <c r="AC40" s="492"/>
      <c r="BB40" s="280" t="n">
        <f aca="false">IF(A40="","",1)</f>
        <v>1</v>
      </c>
    </row>
    <row r="41" customFormat="false" ht="12.75" hidden="false" customHeight="false" outlineLevel="0" collapsed="false">
      <c r="A41" s="493" t="s">
        <v>1991</v>
      </c>
      <c r="B41" s="494"/>
      <c r="C41" s="495" t="n">
        <v>0.05</v>
      </c>
      <c r="D41" s="477" t="str">
        <f aca="false">IF(ISERROR(VLOOKUP($A41,'liste reference'!$A$7:$D$904,2,0)),IF(ISERROR(VLOOKUP($A41,'liste reference'!$B$7:$D$904,1,0)),"",VLOOKUP($A41,'liste reference'!$B$7:$D$904,1,0)),VLOOKUP($A41,'liste reference'!$A$7:$D$904,2,0))</f>
        <v>Oenanthe crocata</v>
      </c>
      <c r="E41" s="496" t="e">
        <f aca="false">IF(D41="",0,VLOOKUP(D41,D$22:D40,1,0))</f>
        <v>#N/A</v>
      </c>
      <c r="F41" s="501" t="n">
        <f aca="false">($B41*$B$7+$C41*$C$7)/100</f>
        <v>0.012</v>
      </c>
      <c r="G41" s="479" t="str">
        <f aca="false">IF(A41="","",IF(ISERROR(VLOOKUP($A41,'liste reference'!$A$7:$P$904,13,0)),IF(ISERROR(VLOOKUP($A41,'liste reference'!$B$7:$P$904,12,0)),"    -",VLOOKUP($A41,'liste reference'!$B$7:$P$904,12,0)),VLOOKUP($A41,'liste reference'!$A$7:$P$904,13,0)))</f>
        <v>PHe</v>
      </c>
      <c r="H41" s="480" t="n">
        <f aca="false">IF(A41="","x",IF(ISERROR(VLOOKUP($A41,'liste reference'!$A$8:$P$904,14,0)),IF(ISERROR(VLOOKUP($A41,'liste reference'!$B$8:$P$904,13,0)),"x",VLOOKUP($A41,'liste reference'!$B$8:$P$904,13,0)),VLOOKUP($A41,'liste reference'!$A$8:$P$904,14,0)))</f>
        <v>8</v>
      </c>
      <c r="I41" s="481" t="n">
        <f aca="false">IF(ISNUMBER(H41),IF(ISERROR(VLOOKUP($A41,'liste reference'!$A$7:$P$904,3,0)),IF(ISERROR(VLOOKUP($A41,'liste reference'!$B$7:$P$904,2,0)),"",VLOOKUP($A41,'liste reference'!$B$7:$P$904,2,0)),VLOOKUP($A41,'liste reference'!$A$7:$P$904,3,0)),"")</f>
        <v>12</v>
      </c>
      <c r="J41" s="481" t="n">
        <f aca="false">IF(ISNUMBER(H41),IF(ISERROR(VLOOKUP($A41,'liste reference'!$A$7:$P$904,4,0)),IF(ISERROR(VLOOKUP($A41,'liste reference'!$B$7:$P$904,3,0)),"",VLOOKUP($A41,'liste reference'!$B$7:$P$904,3,0)),VLOOKUP($A41,'liste reference'!$A$7:$P$904,4,0)),"")</f>
        <v>2</v>
      </c>
      <c r="K41" s="482" t="str">
        <f aca="false">IF(A41="NEWCOD",IF(AB41="","Remplir le champs 'Nouveau taxa' svp.",$AB41),IF(ISTEXT($E41),"DEJA SAISI !",IF(A41="","",IF(ISERROR(VLOOKUP($A41,'liste reference'!$A$7:$D$904,2,0)),IF(ISERROR(VLOOKUP($A41,'liste reference'!$B$7:$D$904,1,0)),"code non répertorié ou synonyme",VLOOKUP($A41,'liste reference'!$B$7:$D$904,1,0)),VLOOKUP(A41,'liste reference'!$A$7:$D$904,2,0)))))</f>
        <v>Oenanthe crocata</v>
      </c>
      <c r="L41" s="498"/>
      <c r="M41" s="498"/>
      <c r="N41" s="498"/>
      <c r="O41" s="484"/>
      <c r="P41" s="485" t="n">
        <f aca="false">IF($A41="NEWCOD",IF($AC41="","No",$AC41),IF(ISTEXT($E41),"DEJA SAISI !",IF($A41="","",IF(ISERROR(VLOOKUP($A41,'liste reference'!A:S,19,FALSE())),IF(ISERROR(VLOOKUP($A41,'liste reference'!B:S,19,FALSE())),"",VLOOKUP($A41,'liste reference'!B:S,19,FALSE())),VLOOKUP($A41,'liste reference'!A:S,19,FALSE())))))</f>
        <v>1986</v>
      </c>
      <c r="Q41" s="486" t="n">
        <f aca="false">IF(ISTEXT(H41),"",(B41*$B$7/100)+(C41*$C$7/100))</f>
        <v>0.012</v>
      </c>
      <c r="R41" s="487" t="n">
        <f aca="false">IF(OR(ISTEXT(H41),Q41=0),"",IF(Q41&lt;0.1,1,IF(Q41&lt;1,2,IF(Q41&lt;10,3,IF(Q41&lt;50,4,IF(Q41&gt;=50,5,""))))))</f>
        <v>1</v>
      </c>
      <c r="S41" s="487" t="n">
        <f aca="false">IF(ISERROR(R41*I41),0,R41*I41)</f>
        <v>12</v>
      </c>
      <c r="T41" s="487" t="n">
        <f aca="false">IF(ISERROR(R41*I41*J41),0,R41*I41*J41)</f>
        <v>24</v>
      </c>
      <c r="U41" s="499" t="n">
        <f aca="false">IF(ISERROR(R41*J41),0,R41*J41)</f>
        <v>2</v>
      </c>
      <c r="V41" s="488" t="str">
        <f aca="false">IF(AND(A41="",F41=0),"",IF(F41=0,"Il manque le(s) % de rec. !",""))</f>
        <v/>
      </c>
      <c r="W41" s="489"/>
      <c r="Y41" s="490" t="str">
        <f aca="false">IF(A41="new.cod","NEWCOD",IF(AND((Z41=""),ISTEXT(A41)),A41,IF(Z41="","",INDEX('liste reference'!$A$8:$A$904,Z41))))</f>
        <v>OENCRO</v>
      </c>
      <c r="Z41" s="280" t="n">
        <f aca="false">IF(ISERROR(MATCH(A41,'liste reference'!$A$8:$A$904,0)),IF(ISERROR(MATCH(A41,'liste reference'!$B$8:$B$904,0)),"",(MATCH(A41,'liste reference'!$B$8:$B$904,0))),(MATCH(A41,'liste reference'!$A$8:$A$904,0)))</f>
        <v>630</v>
      </c>
      <c r="AA41" s="491"/>
      <c r="AB41" s="492"/>
      <c r="AC41" s="492"/>
      <c r="BB41" s="280" t="n">
        <f aca="false">IF(A41="","",1)</f>
        <v>1</v>
      </c>
    </row>
    <row r="42" customFormat="false" ht="12.75" hidden="false" customHeight="false" outlineLevel="0" collapsed="false">
      <c r="A42" s="493" t="s">
        <v>2318</v>
      </c>
      <c r="B42" s="494" t="n">
        <v>0.05</v>
      </c>
      <c r="C42" s="495" t="n">
        <v>0.15</v>
      </c>
      <c r="D42" s="477" t="str">
        <f aca="false">IF(ISERROR(VLOOKUP($A42,'liste reference'!$A$7:$D$904,2,0)),IF(ISERROR(VLOOKUP($A42,'liste reference'!$B$7:$D$904,1,0)),"",VLOOKUP($A42,'liste reference'!$B$7:$D$904,1,0)),VLOOKUP($A42,'liste reference'!$A$7:$D$904,2,0))</f>
        <v>Leersia oryzoides</v>
      </c>
      <c r="E42" s="496" t="e">
        <f aca="false">IF(D42="",0,VLOOKUP(D42,D$22:D41,1,0))</f>
        <v>#N/A</v>
      </c>
      <c r="F42" s="501" t="n">
        <f aca="false">($B42*$B$7+$C42*$C$7)/100</f>
        <v>0.074</v>
      </c>
      <c r="G42" s="479" t="str">
        <f aca="false">IF(A42="","",IF(ISERROR(VLOOKUP($A42,'liste reference'!$A$7:$P$904,13,0)),IF(ISERROR(VLOOKUP($A42,'liste reference'!$B$7:$P$904,12,0)),"    -",VLOOKUP($A42,'liste reference'!$B$7:$P$904,12,0)),VLOOKUP($A42,'liste reference'!$A$7:$P$904,13,0)))</f>
        <v>PHg</v>
      </c>
      <c r="H42" s="480" t="n">
        <f aca="false">IF(A42="","x",IF(ISERROR(VLOOKUP($A42,'liste reference'!$A$8:$P$904,14,0)),IF(ISERROR(VLOOKUP($A42,'liste reference'!$B$8:$P$904,13,0)),"x",VLOOKUP($A42,'liste reference'!$B$8:$P$904,13,0)),VLOOKUP($A42,'liste reference'!$A$8:$P$904,14,0)))</f>
        <v>9</v>
      </c>
      <c r="I42" s="481" t="n">
        <f aca="false">IF(ISNUMBER(H42),IF(ISERROR(VLOOKUP($A42,'liste reference'!$A$7:$P$904,3,0)),IF(ISERROR(VLOOKUP($A42,'liste reference'!$B$7:$P$904,2,0)),"",VLOOKUP($A42,'liste reference'!$B$7:$P$904,2,0)),VLOOKUP($A42,'liste reference'!$A$7:$P$904,3,0)),"")</f>
        <v>0</v>
      </c>
      <c r="J42" s="481" t="n">
        <f aca="false">IF(ISNUMBER(H42),IF(ISERROR(VLOOKUP($A42,'liste reference'!$A$7:$P$904,4,0)),IF(ISERROR(VLOOKUP($A42,'liste reference'!$B$7:$P$904,3,0)),"",VLOOKUP($A42,'liste reference'!$B$7:$P$904,3,0)),VLOOKUP($A42,'liste reference'!$A$7:$P$904,4,0)),"")</f>
        <v>0</v>
      </c>
      <c r="K42" s="482" t="str">
        <f aca="false">IF(A42="NEWCOD",IF(AB42="","Remplir le champs 'Nouveau taxa' svp.",$AB42),IF(ISTEXT($E42),"DEJA SAISI !",IF(A42="","",IF(ISERROR(VLOOKUP($A42,'liste reference'!$A$7:$D$904,2,0)),IF(ISERROR(VLOOKUP($A42,'liste reference'!$B$7:$D$904,1,0)),"code non répertorié ou synonyme",VLOOKUP($A42,'liste reference'!$B$7:$D$904,1,0)),VLOOKUP(A42,'liste reference'!$A$7:$D$904,2,0)))))</f>
        <v>Leersia oryzoides</v>
      </c>
      <c r="L42" s="498"/>
      <c r="M42" s="498"/>
      <c r="N42" s="498"/>
      <c r="O42" s="484"/>
      <c r="P42" s="485" t="n">
        <f aca="false">IF($A42="NEWCOD",IF($AC42="","No",$AC42),IF(ISTEXT($E42),"DEJA SAISI !",IF($A42="","",IF(ISERROR(VLOOKUP($A42,'liste reference'!A:S,19,FALSE())),IF(ISERROR(VLOOKUP($A42,'liste reference'!B:S,19,FALSE())),"",VLOOKUP($A42,'liste reference'!B:S,19,FALSE())),VLOOKUP($A42,'liste reference'!A:S,19,FALSE())))))</f>
        <v>1569</v>
      </c>
      <c r="Q42" s="486" t="n">
        <f aca="false">IF(ISTEXT(H42),"",(B42*$B$7/100)+(C42*$C$7/100))</f>
        <v>0.074</v>
      </c>
      <c r="R42" s="487" t="n">
        <f aca="false">IF(OR(ISTEXT(H42),Q42=0),"",IF(Q42&lt;0.1,1,IF(Q42&lt;1,2,IF(Q42&lt;10,3,IF(Q42&lt;50,4,IF(Q42&gt;=50,5,""))))))</f>
        <v>1</v>
      </c>
      <c r="S42" s="487" t="n">
        <f aca="false">IF(ISERROR(R42*I42),0,R42*I42)</f>
        <v>0</v>
      </c>
      <c r="T42" s="487" t="n">
        <f aca="false">IF(ISERROR(R42*I42*J42),0,R42*I42*J42)</f>
        <v>0</v>
      </c>
      <c r="U42" s="499" t="n">
        <f aca="false">IF(ISERROR(R42*J42),0,R42*J42)</f>
        <v>0</v>
      </c>
      <c r="V42" s="488" t="str">
        <f aca="false">IF(AND(A42="",F42=0),"",IF(F42=0,"Il manque le(s) % de rec. !",""))</f>
        <v/>
      </c>
      <c r="W42" s="489"/>
      <c r="Y42" s="490" t="str">
        <f aca="false">IF(A42="new.cod","NEWCOD",IF(AND((Z42=""),ISTEXT(A42)),A42,IF(Z42="","",INDEX('liste reference'!$A$8:$A$904,Z42))))</f>
        <v>LEEORY</v>
      </c>
      <c r="Z42" s="280" t="n">
        <f aca="false">IF(ISERROR(MATCH(A42,'liste reference'!$A$8:$A$904,0)),IF(ISERROR(MATCH(A42,'liste reference'!$B$8:$B$904,0)),"",(MATCH(A42,'liste reference'!$B$8:$B$904,0))),(MATCH(A42,'liste reference'!$A$8:$A$904,0)))</f>
        <v>773</v>
      </c>
      <c r="AA42" s="491"/>
      <c r="AB42" s="492"/>
      <c r="AC42" s="492"/>
      <c r="BB42" s="280" t="n">
        <f aca="false">IF(A42="","",1)</f>
        <v>1</v>
      </c>
    </row>
    <row r="43" customFormat="false" ht="12.75" hidden="false" customHeight="false" outlineLevel="0" collapsed="false">
      <c r="A43" s="493"/>
      <c r="B43" s="494"/>
      <c r="C43" s="495"/>
      <c r="D43" s="477" t="str">
        <f aca="false">IF(ISERROR(VLOOKUP($A43,'liste reference'!$A$7:$D$904,2,0)),IF(ISERROR(VLOOKUP($A43,'liste reference'!$B$7:$D$904,1,0)),"",VLOOKUP($A43,'liste reference'!$B$7:$D$904,1,0)),VLOOKUP($A43,'liste reference'!$A$7:$D$904,2,0))</f>
        <v/>
      </c>
      <c r="E43" s="496" t="n">
        <f aca="false">IF(D43="",0,VLOOKUP(D43,D$22:D42,1,0))</f>
        <v>0</v>
      </c>
      <c r="F43" s="501" t="n">
        <f aca="false">($B43*$B$7+$C43*$C$7)/100</f>
        <v>0</v>
      </c>
      <c r="G43" s="479" t="str">
        <f aca="false">IF(A43="","",IF(ISERROR(VLOOKUP($A43,'liste reference'!$A$7:$P$904,13,0)),IF(ISERROR(VLOOKUP($A43,'liste reference'!$B$7:$P$904,12,0)),"    -",VLOOKUP($A43,'liste reference'!$B$7:$P$904,12,0)),VLOOKUP($A43,'liste reference'!$A$7:$P$904,13,0)))</f>
        <v/>
      </c>
      <c r="H43" s="480" t="str">
        <f aca="false">IF(A43="","x",IF(ISERROR(VLOOKUP($A43,'liste reference'!$A$8:$P$904,14,0)),IF(ISERROR(VLOOKUP($A43,'liste reference'!$B$8:$P$904,13,0)),"x",VLOOKUP($A43,'liste reference'!$B$8:$P$904,13,0)),VLOOKUP($A43,'liste reference'!$A$8:$P$904,14,0)))</f>
        <v>x</v>
      </c>
      <c r="I43" s="481" t="str">
        <f aca="false">IF(ISNUMBER(H43),IF(ISERROR(VLOOKUP($A43,'liste reference'!$A$7:$P$904,3,0)),IF(ISERROR(VLOOKUP($A43,'liste reference'!$B$7:$P$904,2,0)),"",VLOOKUP($A43,'liste reference'!$B$7:$P$904,2,0)),VLOOKUP($A43,'liste reference'!$A$7:$P$904,3,0)),"")</f>
        <v/>
      </c>
      <c r="J43" s="481" t="str">
        <f aca="false">IF(ISNUMBER(H43),IF(ISERROR(VLOOKUP($A43,'liste reference'!$A$7:$P$904,4,0)),IF(ISERROR(VLOOKUP($A43,'liste reference'!$B$7:$P$904,3,0)),"",VLOOKUP($A43,'liste reference'!$B$7:$P$904,3,0)),VLOOKUP($A43,'liste reference'!$A$7:$P$904,4,0)),"")</f>
        <v/>
      </c>
      <c r="K43" s="482" t="str">
        <f aca="false">IF(A43="NEWCOD",IF(AB43="","Remplir le champs 'Nouveau taxa' svp.",$AB43),IF(ISTEXT($E43),"DEJA SAISI !",IF(A43="","",IF(ISERROR(VLOOKUP($A43,'liste reference'!$A$7:$D$904,2,0)),IF(ISERROR(VLOOKUP($A43,'liste reference'!$B$7:$D$904,1,0)),"code non répertorié ou synonyme",VLOOKUP($A43,'liste reference'!$B$7:$D$904,1,0)),VLOOKUP(A43,'liste reference'!$A$7:$D$904,2,0)))))</f>
        <v/>
      </c>
      <c r="L43" s="498"/>
      <c r="M43" s="498"/>
      <c r="N43" s="498"/>
      <c r="O43" s="484"/>
      <c r="P43" s="485" t="str">
        <f aca="false">IF($A43="NEWCOD",IF($AC43="","No",$AC43),IF(ISTEXT($E43),"DEJA SAISI !",IF($A43="","",IF(ISERROR(VLOOKUP($A43,'liste reference'!A:S,19,FALSE())),IF(ISERROR(VLOOKUP($A43,'liste reference'!B:S,19,FALSE())),"",VLOOKUP($A43,'liste reference'!B:S,19,FALSE())),VLOOKUP($A43,'liste reference'!A:S,19,FALSE())))))</f>
        <v/>
      </c>
      <c r="Q43" s="486" t="str">
        <f aca="false">IF(ISTEXT(H43),"",(B43*$B$7/100)+(C43*$C$7/100))</f>
        <v/>
      </c>
      <c r="R43" s="487" t="str">
        <f aca="false">IF(OR(ISTEXT(H43),Q43=0),"",IF(Q43&lt;0.1,1,IF(Q43&lt;1,2,IF(Q43&lt;10,3,IF(Q43&lt;50,4,IF(Q43&gt;=50,5,""))))))</f>
        <v/>
      </c>
      <c r="S43" s="487" t="n">
        <f aca="false">IF(ISERROR(R43*I43),0,R43*I43)</f>
        <v>0</v>
      </c>
      <c r="T43" s="487" t="n">
        <f aca="false">IF(ISERROR(R43*I43*J43),0,R43*I43*J43)</f>
        <v>0</v>
      </c>
      <c r="U43" s="499" t="n">
        <f aca="false">IF(ISERROR(R43*J43),0,R43*J43)</f>
        <v>0</v>
      </c>
      <c r="V43" s="488" t="str">
        <f aca="false">IF(AND(A43="",F43=0),"",IF(F43=0,"Il manque le(s) % de rec. !",""))</f>
        <v/>
      </c>
      <c r="W43" s="489"/>
      <c r="Y43" s="490" t="str">
        <f aca="false">IF(A43="new.cod","NEWCOD",IF(AND((Z43=""),ISTEXT(A43)),A43,IF(Z43="","",INDEX('liste reference'!$A$8:$A$904,Z43))))</f>
        <v/>
      </c>
      <c r="Z43" s="280" t="str">
        <f aca="false">IF(ISERROR(MATCH(A43,'liste reference'!$A$8:$A$904,0)),IF(ISERROR(MATCH(A43,'liste reference'!$B$8:$B$904,0)),"",(MATCH(A43,'liste reference'!$B$8:$B$904,0))),(MATCH(A43,'liste reference'!$A$8:$A$904,0)))</f>
        <v/>
      </c>
      <c r="AA43" s="491"/>
      <c r="AB43" s="492"/>
      <c r="AC43" s="492"/>
      <c r="BB43" s="280" t="str">
        <f aca="false">IF(A43="","",1)</f>
        <v/>
      </c>
    </row>
    <row r="44" customFormat="false" ht="12.75" hidden="false" customHeight="false" outlineLevel="0" collapsed="false">
      <c r="A44" s="493"/>
      <c r="B44" s="494"/>
      <c r="C44" s="495"/>
      <c r="D44" s="477" t="str">
        <f aca="false">IF(ISERROR(VLOOKUP($A44,'liste reference'!$A$7:$D$904,2,0)),IF(ISERROR(VLOOKUP($A44,'liste reference'!$B$7:$D$904,1,0)),"",VLOOKUP($A44,'liste reference'!$B$7:$D$904,1,0)),VLOOKUP($A44,'liste reference'!$A$7:$D$904,2,0))</f>
        <v/>
      </c>
      <c r="E44" s="496" t="n">
        <f aca="false">IF(D44="",0,VLOOKUP(D44,D$22:D43,1,0))</f>
        <v>0</v>
      </c>
      <c r="F44" s="501" t="n">
        <f aca="false">($B44*$B$7+$C44*$C$7)/100</f>
        <v>0</v>
      </c>
      <c r="G44" s="479" t="str">
        <f aca="false">IF(A44="","",IF(ISERROR(VLOOKUP($A44,'liste reference'!$A$7:$P$904,13,0)),IF(ISERROR(VLOOKUP($A44,'liste reference'!$B$7:$P$904,12,0)),"    -",VLOOKUP($A44,'liste reference'!$B$7:$P$904,12,0)),VLOOKUP($A44,'liste reference'!$A$7:$P$904,13,0)))</f>
        <v/>
      </c>
      <c r="H44" s="480" t="str">
        <f aca="false">IF(A44="","x",IF(ISERROR(VLOOKUP($A44,'liste reference'!$A$8:$P$904,14,0)),IF(ISERROR(VLOOKUP($A44,'liste reference'!$B$8:$P$904,13,0)),"x",VLOOKUP($A44,'liste reference'!$B$8:$P$904,13,0)),VLOOKUP($A44,'liste reference'!$A$8:$P$904,14,0)))</f>
        <v>x</v>
      </c>
      <c r="I44" s="481" t="str">
        <f aca="false">IF(ISNUMBER(H44),IF(ISERROR(VLOOKUP($A44,'liste reference'!$A$7:$P$904,3,0)),IF(ISERROR(VLOOKUP($A44,'liste reference'!$B$7:$P$904,2,0)),"",VLOOKUP($A44,'liste reference'!$B$7:$P$904,2,0)),VLOOKUP($A44,'liste reference'!$A$7:$P$904,3,0)),"")</f>
        <v/>
      </c>
      <c r="J44" s="481" t="str">
        <f aca="false">IF(ISNUMBER(H44),IF(ISERROR(VLOOKUP($A44,'liste reference'!$A$7:$P$904,4,0)),IF(ISERROR(VLOOKUP($A44,'liste reference'!$B$7:$P$904,3,0)),"",VLOOKUP($A44,'liste reference'!$B$7:$P$904,3,0)),VLOOKUP($A44,'liste reference'!$A$7:$P$904,4,0)),"")</f>
        <v/>
      </c>
      <c r="K44" s="482" t="str">
        <f aca="false">IF(A44="NEWCOD",IF(AB44="","Remplir le champs 'Nouveau taxa' svp.",$AB44),IF(ISTEXT($E44),"DEJA SAISI !",IF(A44="","",IF(ISERROR(VLOOKUP($A44,'liste reference'!$A$7:$D$904,2,0)),IF(ISERROR(VLOOKUP($A44,'liste reference'!$B$7:$D$904,1,0)),"code non répertorié ou synonyme",VLOOKUP($A44,'liste reference'!$B$7:$D$904,1,0)),VLOOKUP(A44,'liste reference'!$A$7:$D$904,2,0)))))</f>
        <v/>
      </c>
      <c r="L44" s="498"/>
      <c r="M44" s="498"/>
      <c r="N44" s="498"/>
      <c r="O44" s="484"/>
      <c r="P44" s="485" t="str">
        <f aca="false">IF($A44="NEWCOD",IF($AC44="","No",$AC44),IF(ISTEXT($E44),"DEJA SAISI !",IF($A44="","",IF(ISERROR(VLOOKUP($A44,'liste reference'!A:S,19,FALSE())),IF(ISERROR(VLOOKUP($A44,'liste reference'!B:S,19,FALSE())),"",VLOOKUP($A44,'liste reference'!B:S,19,FALSE())),VLOOKUP($A44,'liste reference'!A:S,19,FALSE())))))</f>
        <v/>
      </c>
      <c r="Q44" s="486" t="str">
        <f aca="false">IF(ISTEXT(H44),"",(B44*$B$7/100)+(C44*$C$7/100))</f>
        <v/>
      </c>
      <c r="R44" s="487" t="str">
        <f aca="false">IF(OR(ISTEXT(H44),Q44=0),"",IF(Q44&lt;0.1,1,IF(Q44&lt;1,2,IF(Q44&lt;10,3,IF(Q44&lt;50,4,IF(Q44&gt;=50,5,""))))))</f>
        <v/>
      </c>
      <c r="S44" s="487" t="n">
        <f aca="false">IF(ISERROR(R44*I44),0,R44*I44)</f>
        <v>0</v>
      </c>
      <c r="T44" s="487" t="n">
        <f aca="false">IF(ISERROR(R44*I44*J44),0,R44*I44*J44)</f>
        <v>0</v>
      </c>
      <c r="U44" s="499" t="n">
        <f aca="false">IF(ISERROR(R44*J44),0,R44*J44)</f>
        <v>0</v>
      </c>
      <c r="V44" s="488" t="str">
        <f aca="false">IF(AND(A44="",F44=0),"",IF(F44=0,"Il manque le(s) % de rec. !",""))</f>
        <v/>
      </c>
      <c r="W44" s="489"/>
      <c r="Y44" s="490" t="str">
        <f aca="false">IF(A44="new.cod","NEWCOD",IF(AND((Z44=""),ISTEXT(A44)),A44,IF(Z44="","",INDEX('liste reference'!$A$8:$A$904,Z44))))</f>
        <v/>
      </c>
      <c r="Z44" s="280" t="str">
        <f aca="false">IF(ISERROR(MATCH(A44,'liste reference'!$A$8:$A$904,0)),IF(ISERROR(MATCH(A44,'liste reference'!$B$8:$B$904,0)),"",(MATCH(A44,'liste reference'!$B$8:$B$904,0))),(MATCH(A44,'liste reference'!$A$8:$A$904,0)))</f>
        <v/>
      </c>
      <c r="AA44" s="491"/>
      <c r="AB44" s="492"/>
      <c r="AC44" s="492"/>
      <c r="BB44" s="280" t="str">
        <f aca="false">IF(A44="","",1)</f>
        <v/>
      </c>
    </row>
    <row r="45" customFormat="false" ht="12.75" hidden="false" customHeight="false" outlineLevel="0" collapsed="false">
      <c r="A45" s="493"/>
      <c r="B45" s="494"/>
      <c r="C45" s="495"/>
      <c r="D45" s="477" t="str">
        <f aca="false">IF(ISERROR(VLOOKUP($A45,'liste reference'!$A$7:$D$904,2,0)),IF(ISERROR(VLOOKUP($A45,'liste reference'!$B$7:$D$904,1,0)),"",VLOOKUP($A45,'liste reference'!$B$7:$D$904,1,0)),VLOOKUP($A45,'liste reference'!$A$7:$D$904,2,0))</f>
        <v/>
      </c>
      <c r="E45" s="496" t="n">
        <f aca="false">IF(D45="",0,VLOOKUP(D45,D$22:D44,1,0))</f>
        <v>0</v>
      </c>
      <c r="F45" s="501" t="n">
        <f aca="false">($B45*$B$7+$C45*$C$7)/100</f>
        <v>0</v>
      </c>
      <c r="G45" s="479" t="str">
        <f aca="false">IF(A45="","",IF(ISERROR(VLOOKUP($A45,'liste reference'!$A$7:$P$904,13,0)),IF(ISERROR(VLOOKUP($A45,'liste reference'!$B$7:$P$904,12,0)),"    -",VLOOKUP($A45,'liste reference'!$B$7:$P$904,12,0)),VLOOKUP($A45,'liste reference'!$A$7:$P$904,13,0)))</f>
        <v/>
      </c>
      <c r="H45" s="480" t="str">
        <f aca="false">IF(A45="","x",IF(ISERROR(VLOOKUP($A45,'liste reference'!$A$8:$P$904,14,0)),IF(ISERROR(VLOOKUP($A45,'liste reference'!$B$8:$P$904,13,0)),"x",VLOOKUP($A45,'liste reference'!$B$8:$P$904,13,0)),VLOOKUP($A45,'liste reference'!$A$8:$P$904,14,0)))</f>
        <v>x</v>
      </c>
      <c r="I45" s="481" t="str">
        <f aca="false">IF(ISNUMBER(H45),IF(ISERROR(VLOOKUP($A45,'liste reference'!$A$7:$P$904,3,0)),IF(ISERROR(VLOOKUP($A45,'liste reference'!$B$7:$P$904,2,0)),"",VLOOKUP($A45,'liste reference'!$B$7:$P$904,2,0)),VLOOKUP($A45,'liste reference'!$A$7:$P$904,3,0)),"")</f>
        <v/>
      </c>
      <c r="J45" s="481" t="str">
        <f aca="false">IF(ISNUMBER(H45),IF(ISERROR(VLOOKUP($A45,'liste reference'!$A$7:$P$904,4,0)),IF(ISERROR(VLOOKUP($A45,'liste reference'!$B$7:$P$904,3,0)),"",VLOOKUP($A45,'liste reference'!$B$7:$P$904,3,0)),VLOOKUP($A45,'liste reference'!$A$7:$P$904,4,0)),"")</f>
        <v/>
      </c>
      <c r="K45" s="482" t="str">
        <f aca="false">IF(A45="NEWCOD",IF(AB45="","Remplir le champs 'Nouveau taxa' svp.",$AB45),IF(ISTEXT($E45),"DEJA SAISI !",IF(A45="","",IF(ISERROR(VLOOKUP($A45,'liste reference'!$A$7:$D$904,2,0)),IF(ISERROR(VLOOKUP($A45,'liste reference'!$B$7:$D$904,1,0)),"code non répertorié ou synonyme",VLOOKUP($A45,'liste reference'!$B$7:$D$904,1,0)),VLOOKUP(A45,'liste reference'!$A$7:$D$904,2,0)))))</f>
        <v/>
      </c>
      <c r="L45" s="498"/>
      <c r="M45" s="498"/>
      <c r="N45" s="498"/>
      <c r="O45" s="484"/>
      <c r="P45" s="485" t="str">
        <f aca="false">IF($A45="NEWCOD",IF($AC45="","No",$AC45),IF(ISTEXT($E45),"DEJA SAISI !",IF($A45="","",IF(ISERROR(VLOOKUP($A45,'liste reference'!A:S,19,FALSE())),IF(ISERROR(VLOOKUP($A45,'liste reference'!B:S,19,FALSE())),"",VLOOKUP($A45,'liste reference'!B:S,19,FALSE())),VLOOKUP($A45,'liste reference'!A:S,19,FALSE())))))</f>
        <v/>
      </c>
      <c r="Q45" s="486" t="str">
        <f aca="false">IF(ISTEXT(H45),"",(B45*$B$7/100)+(C45*$C$7/100))</f>
        <v/>
      </c>
      <c r="R45" s="487" t="str">
        <f aca="false">IF(OR(ISTEXT(H45),Q45=0),"",IF(Q45&lt;0.1,1,IF(Q45&lt;1,2,IF(Q45&lt;10,3,IF(Q45&lt;50,4,IF(Q45&gt;=50,5,""))))))</f>
        <v/>
      </c>
      <c r="S45" s="487" t="n">
        <f aca="false">IF(ISERROR(R45*I45),0,R45*I45)</f>
        <v>0</v>
      </c>
      <c r="T45" s="487" t="n">
        <f aca="false">IF(ISERROR(R45*I45*J45),0,R45*I45*J45)</f>
        <v>0</v>
      </c>
      <c r="U45" s="499" t="n">
        <f aca="false">IF(ISERROR(R45*J45),0,R45*J45)</f>
        <v>0</v>
      </c>
      <c r="V45" s="488" t="str">
        <f aca="false">IF(AND(A45="",F45=0),"",IF(F45=0,"Il manque le(s) % de rec. !",""))</f>
        <v/>
      </c>
      <c r="W45" s="489"/>
      <c r="Y45" s="490" t="str">
        <f aca="false">IF(A45="new.cod","NEWCOD",IF(AND((Z45=""),ISTEXT(A45)),A45,IF(Z45="","",INDEX('liste reference'!$A$8:$A$904,Z45))))</f>
        <v/>
      </c>
      <c r="Z45" s="280" t="str">
        <f aca="false">IF(ISERROR(MATCH(A45,'liste reference'!$A$8:$A$904,0)),IF(ISERROR(MATCH(A45,'liste reference'!$B$8:$B$904,0)),"",(MATCH(A45,'liste reference'!$B$8:$B$904,0))),(MATCH(A45,'liste reference'!$A$8:$A$904,0)))</f>
        <v/>
      </c>
      <c r="AA45" s="491"/>
      <c r="AB45" s="492"/>
      <c r="AC45" s="492"/>
      <c r="BB45" s="280" t="str">
        <f aca="false">IF(A45="","",1)</f>
        <v/>
      </c>
    </row>
    <row r="46" customFormat="false" ht="12.75" hidden="false" customHeight="false" outlineLevel="0" collapsed="false">
      <c r="A46" s="493"/>
      <c r="B46" s="494"/>
      <c r="C46" s="495"/>
      <c r="D46" s="477" t="str">
        <f aca="false">IF(ISERROR(VLOOKUP($A46,'liste reference'!$A$7:$D$904,2,0)),IF(ISERROR(VLOOKUP($A46,'liste reference'!$B$7:$D$904,1,0)),"",VLOOKUP($A46,'liste reference'!$B$7:$D$904,1,0)),VLOOKUP($A46,'liste reference'!$A$7:$D$904,2,0))</f>
        <v/>
      </c>
      <c r="E46" s="496" t="n">
        <f aca="false">IF(D46="",0,VLOOKUP(D46,D$22:D39,1,0))</f>
        <v>0</v>
      </c>
      <c r="F46" s="501" t="n">
        <f aca="false">($B46*$B$7+$C46*$C$7)/100</f>
        <v>0</v>
      </c>
      <c r="G46" s="479" t="str">
        <f aca="false">IF(A46="","",IF(ISERROR(VLOOKUP($A46,'liste reference'!$A$7:$P$904,13,0)),IF(ISERROR(VLOOKUP($A46,'liste reference'!$B$7:$P$904,12,0)),"    -",VLOOKUP($A46,'liste reference'!$B$7:$P$904,12,0)),VLOOKUP($A46,'liste reference'!$A$7:$P$904,13,0)))</f>
        <v/>
      </c>
      <c r="H46" s="480" t="str">
        <f aca="false">IF(A46="","x",IF(ISERROR(VLOOKUP($A46,'liste reference'!$A$8:$P$904,14,0)),IF(ISERROR(VLOOKUP($A46,'liste reference'!$B$8:$P$904,13,0)),"x",VLOOKUP($A46,'liste reference'!$B$8:$P$904,13,0)),VLOOKUP($A46,'liste reference'!$A$8:$P$904,14,0)))</f>
        <v>x</v>
      </c>
      <c r="I46" s="481" t="str">
        <f aca="false">IF(ISNUMBER(H46),IF(ISERROR(VLOOKUP($A46,'liste reference'!$A$7:$P$904,3,0)),IF(ISERROR(VLOOKUP($A46,'liste reference'!$B$7:$P$904,2,0)),"",VLOOKUP($A46,'liste reference'!$B$7:$P$904,2,0)),VLOOKUP($A46,'liste reference'!$A$7:$P$904,3,0)),"")</f>
        <v/>
      </c>
      <c r="J46" s="481" t="str">
        <f aca="false">IF(ISNUMBER(H46),IF(ISERROR(VLOOKUP($A46,'liste reference'!$A$7:$P$904,4,0)),IF(ISERROR(VLOOKUP($A46,'liste reference'!$B$7:$P$904,3,0)),"",VLOOKUP($A46,'liste reference'!$B$7:$P$904,3,0)),VLOOKUP($A46,'liste reference'!$A$7:$P$904,4,0)),"")</f>
        <v/>
      </c>
      <c r="K46" s="482" t="str">
        <f aca="false">IF(A46="NEWCOD",IF(AB46="","Remplir le champs 'Nouveau taxa' svp.",$AB46),IF(ISTEXT($E46),"DEJA SAISI !",IF(A46="","",IF(ISERROR(VLOOKUP($A46,'liste reference'!$A$7:$D$904,2,0)),IF(ISERROR(VLOOKUP($A46,'liste reference'!$B$7:$D$904,1,0)),"code non répertorié ou synonyme",VLOOKUP($A46,'liste reference'!$B$7:$D$904,1,0)),VLOOKUP(A46,'liste reference'!$A$7:$D$904,2,0)))))</f>
        <v/>
      </c>
      <c r="L46" s="498"/>
      <c r="M46" s="498"/>
      <c r="N46" s="498"/>
      <c r="O46" s="484"/>
      <c r="P46" s="485" t="str">
        <f aca="false">IF($A46="NEWCOD",IF($AC46="","No",$AC46),IF(ISTEXT($E46),"DEJA SAISI !",IF($A46="","",IF(ISERROR(VLOOKUP($A46,'liste reference'!A:S,19,FALSE())),IF(ISERROR(VLOOKUP($A46,'liste reference'!B:S,19,FALSE())),"",VLOOKUP($A46,'liste reference'!B:S,19,FALSE())),VLOOKUP($A46,'liste reference'!A:S,19,FALSE())))))</f>
        <v/>
      </c>
      <c r="Q46" s="486" t="str">
        <f aca="false">IF(ISTEXT(H46),"",(B46*$B$7/100)+(C46*$C$7/100))</f>
        <v/>
      </c>
      <c r="R46" s="487" t="str">
        <f aca="false">IF(OR(ISTEXT(H46),Q46=0),"",IF(Q46&lt;0.1,1,IF(Q46&lt;1,2,IF(Q46&lt;10,3,IF(Q46&lt;50,4,IF(Q46&gt;=50,5,""))))))</f>
        <v/>
      </c>
      <c r="S46" s="487" t="n">
        <f aca="false">IF(ISERROR(R46*I46),0,R46*I46)</f>
        <v>0</v>
      </c>
      <c r="T46" s="487" t="n">
        <f aca="false">IF(ISERROR(R46*I46*J46),0,R46*I46*J46)</f>
        <v>0</v>
      </c>
      <c r="U46" s="499" t="n">
        <f aca="false">IF(ISERROR(R46*J46),0,R46*J46)</f>
        <v>0</v>
      </c>
      <c r="V46" s="488" t="str">
        <f aca="false">IF(AND(A46="",F46=0),"",IF(F46=0,"Il manque le(s) % de rec. !",""))</f>
        <v/>
      </c>
      <c r="W46" s="489"/>
      <c r="Y46" s="490" t="str">
        <f aca="false">IF(A46="new.cod","NEWCOD",IF(AND((Z46=""),ISTEXT(A46)),A46,IF(Z46="","",INDEX('liste reference'!$A$8:$A$904,Z46))))</f>
        <v/>
      </c>
      <c r="Z46" s="280" t="str">
        <f aca="false">IF(ISERROR(MATCH(A46,'liste reference'!$A$8:$A$904,0)),IF(ISERROR(MATCH(A46,'liste reference'!$B$8:$B$904,0)),"",(MATCH(A46,'liste reference'!$B$8:$B$904,0))),(MATCH(A46,'liste reference'!$A$8:$A$904,0)))</f>
        <v/>
      </c>
      <c r="AA46" s="491"/>
      <c r="AB46" s="492"/>
      <c r="AC46" s="492"/>
      <c r="BB46" s="280" t="str">
        <f aca="false">IF(A46="","",1)</f>
        <v/>
      </c>
    </row>
    <row r="47" customFormat="false" ht="12.75" hidden="false" customHeight="false" outlineLevel="0" collapsed="false">
      <c r="A47" s="493"/>
      <c r="B47" s="494"/>
      <c r="C47" s="495"/>
      <c r="D47" s="477" t="str">
        <f aca="false">IF(ISERROR(VLOOKUP($A47,'liste reference'!$A$7:$D$904,2,0)),IF(ISERROR(VLOOKUP($A47,'liste reference'!$B$7:$D$904,1,0)),"",VLOOKUP($A47,'liste reference'!$B$7:$D$904,1,0)),VLOOKUP($A47,'liste reference'!$A$7:$D$904,2,0))</f>
        <v/>
      </c>
      <c r="E47" s="496" t="n">
        <f aca="false">IF(D47="",0,VLOOKUP(D47,D$22:D39,1,0))</f>
        <v>0</v>
      </c>
      <c r="F47" s="501" t="n">
        <f aca="false">($B47*$B$7+$C47*$C$7)/100</f>
        <v>0</v>
      </c>
      <c r="G47" s="479" t="str">
        <f aca="false">IF(A47="","",IF(ISERROR(VLOOKUP($A47,'liste reference'!$A$7:$P$904,13,0)),IF(ISERROR(VLOOKUP($A47,'liste reference'!$B$7:$P$904,12,0)),"    -",VLOOKUP($A47,'liste reference'!$B$7:$P$904,12,0)),VLOOKUP($A47,'liste reference'!$A$7:$P$904,13,0)))</f>
        <v/>
      </c>
      <c r="H47" s="480" t="str">
        <f aca="false">IF(A47="","x",IF(ISERROR(VLOOKUP($A47,'liste reference'!$A$8:$P$904,14,0)),IF(ISERROR(VLOOKUP($A47,'liste reference'!$B$8:$P$904,13,0)),"x",VLOOKUP($A47,'liste reference'!$B$8:$P$904,13,0)),VLOOKUP($A47,'liste reference'!$A$8:$P$904,14,0)))</f>
        <v>x</v>
      </c>
      <c r="I47" s="481" t="str">
        <f aca="false">IF(ISNUMBER(H47),IF(ISERROR(VLOOKUP($A47,'liste reference'!$A$7:$P$904,3,0)),IF(ISERROR(VLOOKUP($A47,'liste reference'!$B$7:$P$904,2,0)),"",VLOOKUP($A47,'liste reference'!$B$7:$P$904,2,0)),VLOOKUP($A47,'liste reference'!$A$7:$P$904,3,0)),"")</f>
        <v/>
      </c>
      <c r="J47" s="481" t="str">
        <f aca="false">IF(ISNUMBER(H47),IF(ISERROR(VLOOKUP($A47,'liste reference'!$A$7:$P$904,4,0)),IF(ISERROR(VLOOKUP($A47,'liste reference'!$B$7:$P$904,3,0)),"",VLOOKUP($A47,'liste reference'!$B$7:$P$904,3,0)),VLOOKUP($A47,'liste reference'!$A$7:$P$904,4,0)),"")</f>
        <v/>
      </c>
      <c r="K47" s="482" t="str">
        <f aca="false">IF(A47="NEWCOD",IF(AB47="","Remplir le champs 'Nouveau taxa' svp.",$AB47),IF(ISTEXT($E47),"DEJA SAISI !",IF(A47="","",IF(ISERROR(VLOOKUP($A47,'liste reference'!$A$7:$D$904,2,0)),IF(ISERROR(VLOOKUP($A47,'liste reference'!$B$7:$D$904,1,0)),"code non répertorié ou synonyme",VLOOKUP($A47,'liste reference'!$B$7:$D$904,1,0)),VLOOKUP(A47,'liste reference'!$A$7:$D$904,2,0)))))</f>
        <v/>
      </c>
      <c r="L47" s="498"/>
      <c r="M47" s="498"/>
      <c r="N47" s="498"/>
      <c r="O47" s="484"/>
      <c r="P47" s="485" t="str">
        <f aca="false">IF($A47="NEWCOD",IF($AC47="","No",$AC47),IF(ISTEXT($E47),"DEJA SAISI !",IF($A47="","",IF(ISERROR(VLOOKUP($A47,'liste reference'!A:S,19,FALSE())),IF(ISERROR(VLOOKUP($A47,'liste reference'!B:S,19,FALSE())),"",VLOOKUP($A47,'liste reference'!B:S,19,FALSE())),VLOOKUP($A47,'liste reference'!A:S,19,FALSE())))))</f>
        <v/>
      </c>
      <c r="Q47" s="486" t="str">
        <f aca="false">IF(ISTEXT(H47),"",(B47*$B$7/100)+(C47*$C$7/100))</f>
        <v/>
      </c>
      <c r="R47" s="487" t="str">
        <f aca="false">IF(OR(ISTEXT(H47),Q47=0),"",IF(Q47&lt;0.1,1,IF(Q47&lt;1,2,IF(Q47&lt;10,3,IF(Q47&lt;50,4,IF(Q47&gt;=50,5,""))))))</f>
        <v/>
      </c>
      <c r="S47" s="487" t="n">
        <f aca="false">IF(ISERROR(R47*I47),0,R47*I47)</f>
        <v>0</v>
      </c>
      <c r="T47" s="487" t="n">
        <f aca="false">IF(ISERROR(R47*I47*J47),0,R47*I47*J47)</f>
        <v>0</v>
      </c>
      <c r="U47" s="499" t="n">
        <f aca="false">IF(ISERROR(R47*J47),0,R47*J47)</f>
        <v>0</v>
      </c>
      <c r="V47" s="488" t="str">
        <f aca="false">IF(AND(A47="",F47=0),"",IF(F47=0,"Il manque le(s) % de rec. !",""))</f>
        <v/>
      </c>
      <c r="W47" s="489"/>
      <c r="Y47" s="490" t="str">
        <f aca="false">IF(A47="new.cod","NEWCOD",IF(AND((Z47=""),ISTEXT(A47)),A47,IF(Z47="","",INDEX('liste reference'!$A$8:$A$904,Z47))))</f>
        <v/>
      </c>
      <c r="Z47" s="280" t="str">
        <f aca="false">IF(ISERROR(MATCH(A47,'liste reference'!$A$8:$A$904,0)),IF(ISERROR(MATCH(A47,'liste reference'!$B$8:$B$904,0)),"",(MATCH(A47,'liste reference'!$B$8:$B$904,0))),(MATCH(A47,'liste reference'!$A$8:$A$904,0)))</f>
        <v/>
      </c>
      <c r="AA47" s="491"/>
      <c r="AB47" s="492"/>
      <c r="AC47" s="492"/>
      <c r="BB47" s="280" t="str">
        <f aca="false">IF(A47="","",1)</f>
        <v/>
      </c>
    </row>
    <row r="48" customFormat="false" ht="12.75" hidden="false" customHeight="false" outlineLevel="0" collapsed="false">
      <c r="A48" s="493"/>
      <c r="B48" s="494"/>
      <c r="C48" s="495"/>
      <c r="D48" s="477" t="str">
        <f aca="false">IF(ISERROR(VLOOKUP($A48,'liste reference'!$A$7:$D$904,2,0)),IF(ISERROR(VLOOKUP($A48,'liste reference'!$B$7:$D$904,1,0)),"",VLOOKUP($A48,'liste reference'!$B$7:$D$904,1,0)),VLOOKUP($A48,'liste reference'!$A$7:$D$904,2,0))</f>
        <v/>
      </c>
      <c r="E48" s="496" t="n">
        <f aca="false">IF(D48="",0,VLOOKUP(D48,D$22:D40,1,0))</f>
        <v>0</v>
      </c>
      <c r="F48" s="501" t="n">
        <f aca="false">($B48*$B$7+$C48*$C$7)/100</f>
        <v>0</v>
      </c>
      <c r="G48" s="479" t="str">
        <f aca="false">IF(A48="","",IF(ISERROR(VLOOKUP($A48,'liste reference'!$A$7:$P$904,13,0)),IF(ISERROR(VLOOKUP($A48,'liste reference'!$B$7:$P$904,12,0)),"    -",VLOOKUP($A48,'liste reference'!$B$7:$P$904,12,0)),VLOOKUP($A48,'liste reference'!$A$7:$P$904,13,0)))</f>
        <v/>
      </c>
      <c r="H48" s="480" t="str">
        <f aca="false">IF(A48="","x",IF(ISERROR(VLOOKUP($A48,'liste reference'!$A$8:$P$904,14,0)),IF(ISERROR(VLOOKUP($A48,'liste reference'!$B$8:$P$904,13,0)),"x",VLOOKUP($A48,'liste reference'!$B$8:$P$904,13,0)),VLOOKUP($A48,'liste reference'!$A$8:$P$904,14,0)))</f>
        <v>x</v>
      </c>
      <c r="I48" s="481" t="str">
        <f aca="false">IF(ISNUMBER(H48),IF(ISERROR(VLOOKUP($A48,'liste reference'!$A$7:$P$904,3,0)),IF(ISERROR(VLOOKUP($A48,'liste reference'!$B$7:$P$904,2,0)),"",VLOOKUP($A48,'liste reference'!$B$7:$P$904,2,0)),VLOOKUP($A48,'liste reference'!$A$7:$P$904,3,0)),"")</f>
        <v/>
      </c>
      <c r="J48" s="481" t="str">
        <f aca="false">IF(ISNUMBER(H48),IF(ISERROR(VLOOKUP($A48,'liste reference'!$A$7:$P$904,4,0)),IF(ISERROR(VLOOKUP($A48,'liste reference'!$B$7:$P$904,3,0)),"",VLOOKUP($A48,'liste reference'!$B$7:$P$904,3,0)),VLOOKUP($A48,'liste reference'!$A$7:$P$904,4,0)),"")</f>
        <v/>
      </c>
      <c r="K48" s="482" t="str">
        <f aca="false">IF(A48="NEWCOD",IF(AB48="","Remplir le champs 'Nouveau taxa' svp.",$AB48),IF(ISTEXT($E48),"DEJA SAISI !",IF(A48="","",IF(ISERROR(VLOOKUP($A48,'liste reference'!$A$7:$D$904,2,0)),IF(ISERROR(VLOOKUP($A48,'liste reference'!$B$7:$D$904,1,0)),"code non répertorié ou synonyme",VLOOKUP($A48,'liste reference'!$B$7:$D$904,1,0)),VLOOKUP(A48,'liste reference'!$A$7:$D$904,2,0)))))</f>
        <v/>
      </c>
      <c r="L48" s="498"/>
      <c r="M48" s="498"/>
      <c r="N48" s="498"/>
      <c r="O48" s="484"/>
      <c r="P48" s="485" t="str">
        <f aca="false">IF($A48="NEWCOD",IF($AC48="","No",$AC48),IF(ISTEXT($E48),"DEJA SAISI !",IF($A48="","",IF(ISERROR(VLOOKUP($A48,'liste reference'!A:S,19,FALSE())),IF(ISERROR(VLOOKUP($A48,'liste reference'!B:S,19,FALSE())),"",VLOOKUP($A48,'liste reference'!B:S,19,FALSE())),VLOOKUP($A48,'liste reference'!A:S,19,FALSE())))))</f>
        <v/>
      </c>
      <c r="Q48" s="486" t="str">
        <f aca="false">IF(ISTEXT(H48),"",(B48*$B$7/100)+(C48*$C$7/100))</f>
        <v/>
      </c>
      <c r="R48" s="487" t="str">
        <f aca="false">IF(OR(ISTEXT(H48),Q48=0),"",IF(Q48&lt;0.1,1,IF(Q48&lt;1,2,IF(Q48&lt;10,3,IF(Q48&lt;50,4,IF(Q48&gt;=50,5,""))))))</f>
        <v/>
      </c>
      <c r="S48" s="487" t="n">
        <f aca="false">IF(ISERROR(R48*I48),0,R48*I48)</f>
        <v>0</v>
      </c>
      <c r="T48" s="487" t="n">
        <f aca="false">IF(ISERROR(R48*I48*J48),0,R48*I48*J48)</f>
        <v>0</v>
      </c>
      <c r="U48" s="499" t="n">
        <f aca="false">IF(ISERROR(R48*J48),0,R48*J48)</f>
        <v>0</v>
      </c>
      <c r="V48" s="488" t="str">
        <f aca="false">IF(AND(A48="",F48=0),"",IF(F48=0,"Il manque le(s) % de rec. !",""))</f>
        <v/>
      </c>
      <c r="W48" s="489"/>
      <c r="Y48" s="490" t="str">
        <f aca="false">IF(A48="new.cod","NEWCOD",IF(AND((Z48=""),ISTEXT(A48)),A48,IF(Z48="","",INDEX('liste reference'!$A$8:$A$904,Z48))))</f>
        <v/>
      </c>
      <c r="Z48" s="280" t="str">
        <f aca="false">IF(ISERROR(MATCH(A48,'liste reference'!$A$8:$A$904,0)),IF(ISERROR(MATCH(A48,'liste reference'!$B$8:$B$904,0)),"",(MATCH(A48,'liste reference'!$B$8:$B$904,0))),(MATCH(A48,'liste reference'!$A$8:$A$904,0)))</f>
        <v/>
      </c>
      <c r="AA48" s="491"/>
      <c r="AB48" s="492"/>
      <c r="AC48" s="492"/>
      <c r="BB48" s="280" t="str">
        <f aca="false">IF(A48="","",1)</f>
        <v/>
      </c>
    </row>
    <row r="49" customFormat="false" ht="12.75" hidden="false" customHeight="false" outlineLevel="0" collapsed="false">
      <c r="A49" s="493"/>
      <c r="B49" s="494"/>
      <c r="C49" s="495"/>
      <c r="D49" s="477" t="str">
        <f aca="false">IF(ISERROR(VLOOKUP($A49,'liste reference'!$A$7:$D$904,2,0)),IF(ISERROR(VLOOKUP($A49,'liste reference'!$B$7:$D$904,1,0)),"",VLOOKUP($A49,'liste reference'!$B$7:$D$904,1,0)),VLOOKUP($A49,'liste reference'!$A$7:$D$904,2,0))</f>
        <v/>
      </c>
      <c r="E49" s="496" t="n">
        <f aca="false">IF(D49="",0,VLOOKUP(D49,D$22:D48,1,0))</f>
        <v>0</v>
      </c>
      <c r="F49" s="501" t="n">
        <f aca="false">($B49*$B$7+$C49*$C$7)/100</f>
        <v>0</v>
      </c>
      <c r="G49" s="479" t="str">
        <f aca="false">IF(A49="","",IF(ISERROR(VLOOKUP($A49,'liste reference'!$A$7:$P$904,13,0)),IF(ISERROR(VLOOKUP($A49,'liste reference'!$B$7:$P$904,12,0)),"    -",VLOOKUP($A49,'liste reference'!$B$7:$P$904,12,0)),VLOOKUP($A49,'liste reference'!$A$7:$P$904,13,0)))</f>
        <v/>
      </c>
      <c r="H49" s="480" t="str">
        <f aca="false">IF(A49="","x",IF(ISERROR(VLOOKUP($A49,'liste reference'!$A$8:$P$904,14,0)),IF(ISERROR(VLOOKUP($A49,'liste reference'!$B$8:$P$904,13,0)),"x",VLOOKUP($A49,'liste reference'!$B$8:$P$904,13,0)),VLOOKUP($A49,'liste reference'!$A$8:$P$904,14,0)))</f>
        <v>x</v>
      </c>
      <c r="I49" s="481" t="str">
        <f aca="false">IF(ISNUMBER(H49),IF(ISERROR(VLOOKUP($A49,'liste reference'!$A$7:$P$904,3,0)),IF(ISERROR(VLOOKUP($A49,'liste reference'!$B$7:$P$904,2,0)),"",VLOOKUP($A49,'liste reference'!$B$7:$P$904,2,0)),VLOOKUP($A49,'liste reference'!$A$7:$P$904,3,0)),"")</f>
        <v/>
      </c>
      <c r="J49" s="481" t="str">
        <f aca="false">IF(ISNUMBER(H49),IF(ISERROR(VLOOKUP($A49,'liste reference'!$A$7:$P$904,4,0)),IF(ISERROR(VLOOKUP($A49,'liste reference'!$B$7:$P$904,3,0)),"",VLOOKUP($A49,'liste reference'!$B$7:$P$904,3,0)),VLOOKUP($A49,'liste reference'!$A$7:$P$904,4,0)),"")</f>
        <v/>
      </c>
      <c r="K49" s="482" t="str">
        <f aca="false">IF(A49="NEWCOD",IF(AB49="","Remplir le champs 'Nouveau taxa' svp.",$AB49),IF(ISTEXT($E49),"DEJA SAISI !",IF(A49="","",IF(ISERROR(VLOOKUP($A49,'liste reference'!$A$7:$D$904,2,0)),IF(ISERROR(VLOOKUP($A49,'liste reference'!$B$7:$D$904,1,0)),"code non répertorié ou synonyme",VLOOKUP($A49,'liste reference'!$B$7:$D$904,1,0)),VLOOKUP(A49,'liste reference'!$A$7:$D$904,2,0)))))</f>
        <v/>
      </c>
      <c r="L49" s="498"/>
      <c r="M49" s="498"/>
      <c r="N49" s="498"/>
      <c r="O49" s="484"/>
      <c r="P49" s="485" t="str">
        <f aca="false">IF($A49="NEWCOD",IF($AC49="","No",$AC49),IF(ISTEXT($E49),"DEJA SAISI !",IF($A49="","",IF(ISERROR(VLOOKUP($A49,'liste reference'!A:S,19,FALSE())),IF(ISERROR(VLOOKUP($A49,'liste reference'!B:S,19,FALSE())),"",VLOOKUP($A49,'liste reference'!B:S,19,FALSE())),VLOOKUP($A49,'liste reference'!A:S,19,FALSE())))))</f>
        <v/>
      </c>
      <c r="Q49" s="486" t="str">
        <f aca="false">IF(ISTEXT(H49),"",(B49*$B$7/100)+(C49*$C$7/100))</f>
        <v/>
      </c>
      <c r="R49" s="487" t="str">
        <f aca="false">IF(OR(ISTEXT(H49),Q49=0),"",IF(Q49&lt;0.1,1,IF(Q49&lt;1,2,IF(Q49&lt;10,3,IF(Q49&lt;50,4,IF(Q49&gt;=50,5,""))))))</f>
        <v/>
      </c>
      <c r="S49" s="487" t="n">
        <f aca="false">IF(ISERROR(R49*I49),0,R49*I49)</f>
        <v>0</v>
      </c>
      <c r="T49" s="487" t="n">
        <f aca="false">IF(ISERROR(R49*I49*J49),0,R49*I49*J49)</f>
        <v>0</v>
      </c>
      <c r="U49" s="499" t="n">
        <f aca="false">IF(ISERROR(R49*J49),0,R49*J49)</f>
        <v>0</v>
      </c>
      <c r="V49" s="488" t="str">
        <f aca="false">IF(AND(A49="",F49=0),"",IF(F49=0,"Il manque le(s) % de rec. !",""))</f>
        <v/>
      </c>
      <c r="W49" s="489"/>
      <c r="Y49" s="490" t="str">
        <f aca="false">IF(A49="new.cod","NEWCOD",IF(AND((Z49=""),ISTEXT(A49)),A49,IF(Z49="","",INDEX('liste reference'!$A$8:$A$904,Z49))))</f>
        <v/>
      </c>
      <c r="Z49" s="280" t="str">
        <f aca="false">IF(ISERROR(MATCH(A49,'liste reference'!$A$8:$A$904,0)),IF(ISERROR(MATCH(A49,'liste reference'!$B$8:$B$904,0)),"",(MATCH(A49,'liste reference'!$B$8:$B$904,0))),(MATCH(A49,'liste reference'!$A$8:$A$904,0)))</f>
        <v/>
      </c>
      <c r="AA49" s="491"/>
      <c r="AB49" s="492"/>
      <c r="AC49" s="492"/>
      <c r="BB49" s="280" t="str">
        <f aca="false">IF(A49="","",1)</f>
        <v/>
      </c>
    </row>
    <row r="50" customFormat="false" ht="12.75" hidden="false" customHeight="false" outlineLevel="0" collapsed="false">
      <c r="A50" s="493"/>
      <c r="B50" s="494"/>
      <c r="C50" s="495"/>
      <c r="D50" s="477" t="str">
        <f aca="false">IF(ISERROR(VLOOKUP($A50,'liste reference'!$A$7:$D$904,2,0)),IF(ISERROR(VLOOKUP($A50,'liste reference'!$B$7:$D$904,1,0)),"",VLOOKUP($A50,'liste reference'!$B$7:$D$904,1,0)),VLOOKUP($A50,'liste reference'!$A$7:$D$904,2,0))</f>
        <v/>
      </c>
      <c r="E50" s="496" t="n">
        <f aca="false">IF(D50="",0,VLOOKUP(D50,D$22:D49,1,0))</f>
        <v>0</v>
      </c>
      <c r="F50" s="501" t="n">
        <f aca="false">($B50*$B$7+$C50*$C$7)/100</f>
        <v>0</v>
      </c>
      <c r="G50" s="479" t="str">
        <f aca="false">IF(A50="","",IF(ISERROR(VLOOKUP($A50,'liste reference'!$A$7:$P$904,13,0)),IF(ISERROR(VLOOKUP($A50,'liste reference'!$B$7:$P$904,12,0)),"    -",VLOOKUP($A50,'liste reference'!$B$7:$P$904,12,0)),VLOOKUP($A50,'liste reference'!$A$7:$P$904,13,0)))</f>
        <v/>
      </c>
      <c r="H50" s="480" t="str">
        <f aca="false">IF(A50="","x",IF(ISERROR(VLOOKUP($A50,'liste reference'!$A$8:$P$904,14,0)),IF(ISERROR(VLOOKUP($A50,'liste reference'!$B$8:$P$904,13,0)),"x",VLOOKUP($A50,'liste reference'!$B$8:$P$904,13,0)),VLOOKUP($A50,'liste reference'!$A$8:$P$904,14,0)))</f>
        <v>x</v>
      </c>
      <c r="I50" s="481" t="str">
        <f aca="false">IF(ISNUMBER(H50),IF(ISERROR(VLOOKUP($A50,'liste reference'!$A$7:$P$904,3,0)),IF(ISERROR(VLOOKUP($A50,'liste reference'!$B$7:$P$904,2,0)),"",VLOOKUP($A50,'liste reference'!$B$7:$P$904,2,0)),VLOOKUP($A50,'liste reference'!$A$7:$P$904,3,0)),"")</f>
        <v/>
      </c>
      <c r="J50" s="481" t="str">
        <f aca="false">IF(ISNUMBER(H50),IF(ISERROR(VLOOKUP($A50,'liste reference'!$A$7:$P$904,4,0)),IF(ISERROR(VLOOKUP($A50,'liste reference'!$B$7:$P$904,3,0)),"",VLOOKUP($A50,'liste reference'!$B$7:$P$904,3,0)),VLOOKUP($A50,'liste reference'!$A$7:$P$904,4,0)),"")</f>
        <v/>
      </c>
      <c r="K50" s="482" t="str">
        <f aca="false">IF(A50="NEWCOD",IF(AB50="","Remplir le champs 'Nouveau taxa' svp.",$AB50),IF(ISTEXT($E50),"DEJA SAISI !",IF(A50="","",IF(ISERROR(VLOOKUP($A50,'liste reference'!$A$7:$D$904,2,0)),IF(ISERROR(VLOOKUP($A50,'liste reference'!$B$7:$D$904,1,0)),"code non répertorié ou synonyme",VLOOKUP($A50,'liste reference'!$B$7:$D$904,1,0)),VLOOKUP(A50,'liste reference'!$A$7:$D$904,2,0)))))</f>
        <v/>
      </c>
      <c r="L50" s="498"/>
      <c r="M50" s="498"/>
      <c r="N50" s="498"/>
      <c r="O50" s="484"/>
      <c r="P50" s="485" t="str">
        <f aca="false">IF($A50="NEWCOD",IF($AC50="","No",$AC50),IF(ISTEXT($E50),"DEJA SAISI !",IF($A50="","",IF(ISERROR(VLOOKUP($A50,'liste reference'!A:S,19,FALSE())),IF(ISERROR(VLOOKUP($A50,'liste reference'!B:S,19,FALSE())),"",VLOOKUP($A50,'liste reference'!B:S,19,FALSE())),VLOOKUP($A50,'liste reference'!A:S,19,FALSE())))))</f>
        <v/>
      </c>
      <c r="Q50" s="486" t="str">
        <f aca="false">IF(ISTEXT(H50),"",(B50*$B$7/100)+(C50*$C$7/100))</f>
        <v/>
      </c>
      <c r="R50" s="487" t="str">
        <f aca="false">IF(OR(ISTEXT(H50),Q50=0),"",IF(Q50&lt;0.1,1,IF(Q50&lt;1,2,IF(Q50&lt;10,3,IF(Q50&lt;50,4,IF(Q50&gt;=50,5,""))))))</f>
        <v/>
      </c>
      <c r="S50" s="487" t="n">
        <f aca="false">IF(ISERROR(R50*I50),0,R50*I50)</f>
        <v>0</v>
      </c>
      <c r="T50" s="487" t="n">
        <f aca="false">IF(ISERROR(R50*I50*J50),0,R50*I50*J50)</f>
        <v>0</v>
      </c>
      <c r="U50" s="499" t="n">
        <f aca="false">IF(ISERROR(R50*J50),0,R50*J50)</f>
        <v>0</v>
      </c>
      <c r="V50" s="488" t="str">
        <f aca="false">IF(AND(A50="",F50=0),"",IF(F50=0,"Il manque le(s) % de rec. !",""))</f>
        <v/>
      </c>
      <c r="W50" s="489"/>
      <c r="Y50" s="490" t="str">
        <f aca="false">IF(A50="new.cod","NEWCOD",IF(AND((Z50=""),ISTEXT(A50)),A50,IF(Z50="","",INDEX('liste reference'!$A$8:$A$904,Z50))))</f>
        <v/>
      </c>
      <c r="Z50" s="280" t="str">
        <f aca="false">IF(ISERROR(MATCH(A50,'liste reference'!$A$8:$A$904,0)),IF(ISERROR(MATCH(A50,'liste reference'!$B$8:$B$904,0)),"",(MATCH(A50,'liste reference'!$B$8:$B$904,0))),(MATCH(A50,'liste reference'!$A$8:$A$904,0)))</f>
        <v/>
      </c>
      <c r="AA50" s="491"/>
      <c r="AB50" s="492"/>
      <c r="AC50" s="492"/>
      <c r="BB50" s="280" t="str">
        <f aca="false">IF(A50="","",1)</f>
        <v/>
      </c>
    </row>
    <row r="51" customFormat="false" ht="12.75" hidden="false" customHeight="false" outlineLevel="0" collapsed="false">
      <c r="A51" s="493"/>
      <c r="B51" s="494"/>
      <c r="C51" s="495"/>
      <c r="D51" s="477" t="str">
        <f aca="false">IF(ISERROR(VLOOKUP($A51,'liste reference'!$A$7:$D$904,2,0)),IF(ISERROR(VLOOKUP($A51,'liste reference'!$B$7:$D$904,1,0)),"",VLOOKUP($A51,'liste reference'!$B$7:$D$904,1,0)),VLOOKUP($A51,'liste reference'!$A$7:$D$904,2,0))</f>
        <v/>
      </c>
      <c r="E51" s="496" t="n">
        <f aca="false">IF(D51="",0,VLOOKUP(D51,D$22:D50,1,0))</f>
        <v>0</v>
      </c>
      <c r="F51" s="501" t="n">
        <f aca="false">($B51*$B$7+$C51*$C$7)/100</f>
        <v>0</v>
      </c>
      <c r="G51" s="479" t="str">
        <f aca="false">IF(A51="","",IF(ISERROR(VLOOKUP($A51,'liste reference'!$A$7:$P$904,13,0)),IF(ISERROR(VLOOKUP($A51,'liste reference'!$B$7:$P$904,12,0)),"    -",VLOOKUP($A51,'liste reference'!$B$7:$P$904,12,0)),VLOOKUP($A51,'liste reference'!$A$7:$P$904,13,0)))</f>
        <v/>
      </c>
      <c r="H51" s="480" t="str">
        <f aca="false">IF(A51="","x",IF(ISERROR(VLOOKUP($A51,'liste reference'!$A$8:$P$904,14,0)),IF(ISERROR(VLOOKUP($A51,'liste reference'!$B$8:$P$904,13,0)),"x",VLOOKUP($A51,'liste reference'!$B$8:$P$904,13,0)),VLOOKUP($A51,'liste reference'!$A$8:$P$904,14,0)))</f>
        <v>x</v>
      </c>
      <c r="I51" s="481" t="str">
        <f aca="false">IF(ISNUMBER(H51),IF(ISERROR(VLOOKUP($A51,'liste reference'!$A$7:$P$904,3,0)),IF(ISERROR(VLOOKUP($A51,'liste reference'!$B$7:$P$904,2,0)),"",VLOOKUP($A51,'liste reference'!$B$7:$P$904,2,0)),VLOOKUP($A51,'liste reference'!$A$7:$P$904,3,0)),"")</f>
        <v/>
      </c>
      <c r="J51" s="481" t="str">
        <f aca="false">IF(ISNUMBER(H51),IF(ISERROR(VLOOKUP($A51,'liste reference'!$A$7:$P$904,4,0)),IF(ISERROR(VLOOKUP($A51,'liste reference'!$B$7:$P$904,3,0)),"",VLOOKUP($A51,'liste reference'!$B$7:$P$904,3,0)),VLOOKUP($A51,'liste reference'!$A$7:$P$904,4,0)),"")</f>
        <v/>
      </c>
      <c r="K51" s="482" t="str">
        <f aca="false">IF(A51="NEWCOD",IF(AB51="","Remplir le champs 'Nouveau taxa' svp.",$AB51),IF(ISTEXT($E51),"DEJA SAISI !",IF(A51="","",IF(ISERROR(VLOOKUP($A51,'liste reference'!$A$7:$D$904,2,0)),IF(ISERROR(VLOOKUP($A51,'liste reference'!$B$7:$D$904,1,0)),"code non répertorié ou synonyme",VLOOKUP($A51,'liste reference'!$B$7:$D$904,1,0)),VLOOKUP(A51,'liste reference'!$A$7:$D$904,2,0)))))</f>
        <v/>
      </c>
      <c r="L51" s="498"/>
      <c r="M51" s="498"/>
      <c r="N51" s="498"/>
      <c r="O51" s="484"/>
      <c r="P51" s="485" t="str">
        <f aca="false">IF($A51="NEWCOD",IF($AC51="","No",$AC51),IF(ISTEXT($E51),"DEJA SAISI !",IF($A51="","",IF(ISERROR(VLOOKUP($A51,'liste reference'!A:S,19,FALSE())),IF(ISERROR(VLOOKUP($A51,'liste reference'!B:S,19,FALSE())),"",VLOOKUP($A51,'liste reference'!B:S,19,FALSE())),VLOOKUP($A51,'liste reference'!A:S,19,FALSE())))))</f>
        <v/>
      </c>
      <c r="Q51" s="486" t="str">
        <f aca="false">IF(ISTEXT(H51),"",(B51*$B$7/100)+(C51*$C$7/100))</f>
        <v/>
      </c>
      <c r="R51" s="487" t="str">
        <f aca="false">IF(OR(ISTEXT(H51),Q51=0),"",IF(Q51&lt;0.1,1,IF(Q51&lt;1,2,IF(Q51&lt;10,3,IF(Q51&lt;50,4,IF(Q51&gt;=50,5,""))))))</f>
        <v/>
      </c>
      <c r="S51" s="487" t="n">
        <f aca="false">IF(ISERROR(R51*I51),0,R51*I51)</f>
        <v>0</v>
      </c>
      <c r="T51" s="487" t="n">
        <f aca="false">IF(ISERROR(R51*I51*J51),0,R51*I51*J51)</f>
        <v>0</v>
      </c>
      <c r="U51" s="499" t="n">
        <f aca="false">IF(ISERROR(R51*J51),0,R51*J51)</f>
        <v>0</v>
      </c>
      <c r="V51" s="488" t="str">
        <f aca="false">IF(AND(A51="",F51=0),"",IF(F51=0,"Il manque le(s) % de rec. !",""))</f>
        <v/>
      </c>
      <c r="W51" s="489"/>
      <c r="Y51" s="490" t="str">
        <f aca="false">IF(A51="new.cod","NEWCOD",IF(AND((Z51=""),ISTEXT(A51)),A51,IF(Z51="","",INDEX('liste reference'!$A$8:$A$904,Z51))))</f>
        <v/>
      </c>
      <c r="Z51" s="280" t="str">
        <f aca="false">IF(ISERROR(MATCH(A51,'liste reference'!$A$8:$A$904,0)),IF(ISERROR(MATCH(A51,'liste reference'!$B$8:$B$904,0)),"",(MATCH(A51,'liste reference'!$B$8:$B$904,0))),(MATCH(A51,'liste reference'!$A$8:$A$904,0)))</f>
        <v/>
      </c>
      <c r="AA51" s="491"/>
      <c r="AB51" s="492"/>
      <c r="AC51" s="492"/>
      <c r="BB51" s="280" t="str">
        <f aca="false">IF(A51="","",1)</f>
        <v/>
      </c>
    </row>
    <row r="52" customFormat="false" ht="12.75" hidden="false" customHeight="false" outlineLevel="0" collapsed="false">
      <c r="A52" s="493"/>
      <c r="B52" s="494"/>
      <c r="C52" s="495"/>
      <c r="D52" s="477" t="str">
        <f aca="false">IF(ISERROR(VLOOKUP($A52,'liste reference'!$A$7:$D$904,2,0)),IF(ISERROR(VLOOKUP($A52,'liste reference'!$B$7:$D$904,1,0)),"",VLOOKUP($A52,'liste reference'!$B$7:$D$904,1,0)),VLOOKUP($A52,'liste reference'!$A$7:$D$904,2,0))</f>
        <v/>
      </c>
      <c r="E52" s="496" t="n">
        <f aca="false">IF(D52="",0,VLOOKUP(D52,D$22:D51,1,0))</f>
        <v>0</v>
      </c>
      <c r="F52" s="501" t="n">
        <f aca="false">($B52*$B$7+$C52*$C$7)/100</f>
        <v>0</v>
      </c>
      <c r="G52" s="479" t="str">
        <f aca="false">IF(A52="","",IF(ISERROR(VLOOKUP($A52,'liste reference'!$A$7:$P$904,13,0)),IF(ISERROR(VLOOKUP($A52,'liste reference'!$B$7:$P$904,12,0)),"    -",VLOOKUP($A52,'liste reference'!$B$7:$P$904,12,0)),VLOOKUP($A52,'liste reference'!$A$7:$P$904,13,0)))</f>
        <v/>
      </c>
      <c r="H52" s="480" t="str">
        <f aca="false">IF(A52="","x",IF(ISERROR(VLOOKUP($A52,'liste reference'!$A$8:$P$904,14,0)),IF(ISERROR(VLOOKUP($A52,'liste reference'!$B$8:$P$904,13,0)),"x",VLOOKUP($A52,'liste reference'!$B$8:$P$904,13,0)),VLOOKUP($A52,'liste reference'!$A$8:$P$904,14,0)))</f>
        <v>x</v>
      </c>
      <c r="I52" s="481" t="str">
        <f aca="false">IF(ISNUMBER(H52),IF(ISERROR(VLOOKUP($A52,'liste reference'!$A$7:$P$904,3,0)),IF(ISERROR(VLOOKUP($A52,'liste reference'!$B$7:$P$904,2,0)),"",VLOOKUP($A52,'liste reference'!$B$7:$P$904,2,0)),VLOOKUP($A52,'liste reference'!$A$7:$P$904,3,0)),"")</f>
        <v/>
      </c>
      <c r="J52" s="481" t="str">
        <f aca="false">IF(ISNUMBER(H52),IF(ISERROR(VLOOKUP($A52,'liste reference'!$A$7:$P$904,4,0)),IF(ISERROR(VLOOKUP($A52,'liste reference'!$B$7:$P$904,3,0)),"",VLOOKUP($A52,'liste reference'!$B$7:$P$904,3,0)),VLOOKUP($A52,'liste reference'!$A$7:$P$904,4,0)),"")</f>
        <v/>
      </c>
      <c r="K52" s="482" t="str">
        <f aca="false">IF(A52="NEWCOD",IF(AB52="","Remplir le champs 'Nouveau taxa' svp.",$AB52),IF(ISTEXT($E52),"DEJA SAISI !",IF(A52="","",IF(ISERROR(VLOOKUP($A52,'liste reference'!$A$7:$D$904,2,0)),IF(ISERROR(VLOOKUP($A52,'liste reference'!$B$7:$D$904,1,0)),"code non répertorié ou synonyme",VLOOKUP($A52,'liste reference'!$B$7:$D$904,1,0)),VLOOKUP(A52,'liste reference'!$A$7:$D$904,2,0)))))</f>
        <v/>
      </c>
      <c r="L52" s="498"/>
      <c r="M52" s="498"/>
      <c r="N52" s="498"/>
      <c r="O52" s="484"/>
      <c r="P52" s="485" t="str">
        <f aca="false">IF($A52="NEWCOD",IF($AC52="","No",$AC52),IF(ISTEXT($E52),"DEJA SAISI !",IF($A52="","",IF(ISERROR(VLOOKUP($A52,'liste reference'!A:S,19,FALSE())),IF(ISERROR(VLOOKUP($A52,'liste reference'!B:S,19,FALSE())),"",VLOOKUP($A52,'liste reference'!B:S,19,FALSE())),VLOOKUP($A52,'liste reference'!A:S,19,FALSE())))))</f>
        <v/>
      </c>
      <c r="Q52" s="486" t="str">
        <f aca="false">IF(ISTEXT(H52),"",(B52*$B$7/100)+(C52*$C$7/100))</f>
        <v/>
      </c>
      <c r="R52" s="487" t="str">
        <f aca="false">IF(OR(ISTEXT(H52),Q52=0),"",IF(Q52&lt;0.1,1,IF(Q52&lt;1,2,IF(Q52&lt;10,3,IF(Q52&lt;50,4,IF(Q52&gt;=50,5,""))))))</f>
        <v/>
      </c>
      <c r="S52" s="487" t="n">
        <f aca="false">IF(ISERROR(R52*I52),0,R52*I52)</f>
        <v>0</v>
      </c>
      <c r="T52" s="487" t="n">
        <f aca="false">IF(ISERROR(R52*I52*J52),0,R52*I52*J52)</f>
        <v>0</v>
      </c>
      <c r="U52" s="499" t="n">
        <f aca="false">IF(ISERROR(R52*J52),0,R52*J52)</f>
        <v>0</v>
      </c>
      <c r="V52" s="488" t="str">
        <f aca="false">IF(AND(A52="",F52=0),"",IF(F52=0,"Il manque le(s) % de rec. !",""))</f>
        <v/>
      </c>
      <c r="W52" s="489"/>
      <c r="Y52" s="490" t="str">
        <f aca="false">IF(A52="new.cod","NEWCOD",IF(AND((Z52=""),ISTEXT(A52)),A52,IF(Z52="","",INDEX('liste reference'!$A$8:$A$904,Z52))))</f>
        <v/>
      </c>
      <c r="Z52" s="280" t="str">
        <f aca="false">IF(ISERROR(MATCH(A52,'liste reference'!$A$8:$A$904,0)),IF(ISERROR(MATCH(A52,'liste reference'!$B$8:$B$904,0)),"",(MATCH(A52,'liste reference'!$B$8:$B$904,0))),(MATCH(A52,'liste reference'!$A$8:$A$904,0)))</f>
        <v/>
      </c>
      <c r="AA52" s="491"/>
      <c r="AB52" s="492"/>
      <c r="AC52" s="492"/>
      <c r="BB52" s="280" t="str">
        <f aca="false">IF(A52="","",1)</f>
        <v/>
      </c>
    </row>
    <row r="53" customFormat="false" ht="12.75" hidden="false" customHeight="false" outlineLevel="0" collapsed="false">
      <c r="A53" s="493"/>
      <c r="B53" s="494"/>
      <c r="C53" s="495"/>
      <c r="D53" s="477" t="str">
        <f aca="false">IF(ISERROR(VLOOKUP($A53,'liste reference'!$A$7:$D$904,2,0)),IF(ISERROR(VLOOKUP($A53,'liste reference'!$B$7:$D$904,1,0)),"",VLOOKUP($A53,'liste reference'!$B$7:$D$904,1,0)),VLOOKUP($A53,'liste reference'!$A$7:$D$904,2,0))</f>
        <v/>
      </c>
      <c r="E53" s="496" t="n">
        <f aca="false">IF(D53="",0,VLOOKUP(D53,D$22:D52,1,0))</f>
        <v>0</v>
      </c>
      <c r="F53" s="501" t="n">
        <f aca="false">($B53*$B$7+$C53*$C$7)/100</f>
        <v>0</v>
      </c>
      <c r="G53" s="479" t="str">
        <f aca="false">IF(A53="","",IF(ISERROR(VLOOKUP($A53,'liste reference'!$A$7:$P$904,13,0)),IF(ISERROR(VLOOKUP($A53,'liste reference'!$B$7:$P$904,12,0)),"    -",VLOOKUP($A53,'liste reference'!$B$7:$P$904,12,0)),VLOOKUP($A53,'liste reference'!$A$7:$P$904,13,0)))</f>
        <v/>
      </c>
      <c r="H53" s="480" t="str">
        <f aca="false">IF(A53="","x",IF(ISERROR(VLOOKUP($A53,'liste reference'!$A$8:$P$904,14,0)),IF(ISERROR(VLOOKUP($A53,'liste reference'!$B$8:$P$904,13,0)),"x",VLOOKUP($A53,'liste reference'!$B$8:$P$904,13,0)),VLOOKUP($A53,'liste reference'!$A$8:$P$904,14,0)))</f>
        <v>x</v>
      </c>
      <c r="I53" s="481" t="str">
        <f aca="false">IF(ISNUMBER(H53),IF(ISERROR(VLOOKUP($A53,'liste reference'!$A$7:$P$904,3,0)),IF(ISERROR(VLOOKUP($A53,'liste reference'!$B$7:$P$904,2,0)),"",VLOOKUP($A53,'liste reference'!$B$7:$P$904,2,0)),VLOOKUP($A53,'liste reference'!$A$7:$P$904,3,0)),"")</f>
        <v/>
      </c>
      <c r="J53" s="481" t="str">
        <f aca="false">IF(ISNUMBER(H53),IF(ISERROR(VLOOKUP($A53,'liste reference'!$A$7:$P$904,4,0)),IF(ISERROR(VLOOKUP($A53,'liste reference'!$B$7:$P$904,3,0)),"",VLOOKUP($A53,'liste reference'!$B$7:$P$904,3,0)),VLOOKUP($A53,'liste reference'!$A$7:$P$904,4,0)),"")</f>
        <v/>
      </c>
      <c r="K53" s="482" t="str">
        <f aca="false">IF(A53="NEWCOD",IF(AB53="","Remplir le champs 'Nouveau taxa' svp.",$AB53),IF(ISTEXT($E53),"DEJA SAISI !",IF(A53="","",IF(ISERROR(VLOOKUP($A53,'liste reference'!$A$7:$D$904,2,0)),IF(ISERROR(VLOOKUP($A53,'liste reference'!$B$7:$D$904,1,0)),"code non répertorié ou synonyme",VLOOKUP($A53,'liste reference'!$B$7:$D$904,1,0)),VLOOKUP(A53,'liste reference'!$A$7:$D$904,2,0)))))</f>
        <v/>
      </c>
      <c r="L53" s="498"/>
      <c r="M53" s="498"/>
      <c r="N53" s="498"/>
      <c r="O53" s="484"/>
      <c r="P53" s="485" t="str">
        <f aca="false">IF($A53="NEWCOD",IF($AC53="","No",$AC53),IF(ISTEXT($E53),"DEJA SAISI !",IF($A53="","",IF(ISERROR(VLOOKUP($A53,'liste reference'!A:S,19,FALSE())),IF(ISERROR(VLOOKUP($A53,'liste reference'!B:S,19,FALSE())),"",VLOOKUP($A53,'liste reference'!B:S,19,FALSE())),VLOOKUP($A53,'liste reference'!A:S,19,FALSE())))))</f>
        <v/>
      </c>
      <c r="Q53" s="486" t="str">
        <f aca="false">IF(ISTEXT(H53),"",(B53*$B$7/100)+(C53*$C$7/100))</f>
        <v/>
      </c>
      <c r="R53" s="487" t="str">
        <f aca="false">IF(OR(ISTEXT(H53),Q53=0),"",IF(Q53&lt;0.1,1,IF(Q53&lt;1,2,IF(Q53&lt;10,3,IF(Q53&lt;50,4,IF(Q53&gt;=50,5,""))))))</f>
        <v/>
      </c>
      <c r="S53" s="487" t="n">
        <f aca="false">IF(ISERROR(R53*I53),0,R53*I53)</f>
        <v>0</v>
      </c>
      <c r="T53" s="487" t="n">
        <f aca="false">IF(ISERROR(R53*I53*J53),0,R53*I53*J53)</f>
        <v>0</v>
      </c>
      <c r="U53" s="499" t="n">
        <f aca="false">IF(ISERROR(R53*J53),0,R53*J53)</f>
        <v>0</v>
      </c>
      <c r="V53" s="488" t="str">
        <f aca="false">IF(AND(A53="",F53=0),"",IF(F53=0,"Il manque le(s) % de rec. !",""))</f>
        <v/>
      </c>
      <c r="W53" s="489"/>
      <c r="Y53" s="490" t="str">
        <f aca="false">IF(A53="new.cod","NEWCOD",IF(AND((Z53=""),ISTEXT(A53)),A53,IF(Z53="","",INDEX('liste reference'!$A$8:$A$904,Z53))))</f>
        <v/>
      </c>
      <c r="Z53" s="280" t="str">
        <f aca="false">IF(ISERROR(MATCH(A53,'liste reference'!$A$8:$A$904,0)),IF(ISERROR(MATCH(A53,'liste reference'!$B$8:$B$904,0)),"",(MATCH(A53,'liste reference'!$B$8:$B$904,0))),(MATCH(A53,'liste reference'!$A$8:$A$904,0)))</f>
        <v/>
      </c>
      <c r="AA53" s="491"/>
      <c r="AB53" s="492"/>
      <c r="AC53" s="492"/>
      <c r="BB53" s="280" t="str">
        <f aca="false">IF(A53="","",1)</f>
        <v/>
      </c>
    </row>
    <row r="54" customFormat="false" ht="12.75" hidden="false" customHeight="false" outlineLevel="0" collapsed="false">
      <c r="A54" s="493"/>
      <c r="B54" s="494"/>
      <c r="C54" s="495"/>
      <c r="D54" s="477" t="str">
        <f aca="false">IF(ISERROR(VLOOKUP($A54,'liste reference'!$A$7:$D$904,2,0)),IF(ISERROR(VLOOKUP($A54,'liste reference'!$B$7:$D$904,1,0)),"",VLOOKUP($A54,'liste reference'!$B$7:$D$904,1,0)),VLOOKUP($A54,'liste reference'!$A$7:$D$904,2,0))</f>
        <v/>
      </c>
      <c r="E54" s="496" t="n">
        <f aca="false">IF(D54="",0,VLOOKUP(D54,D$22:D53,1,0))</f>
        <v>0</v>
      </c>
      <c r="F54" s="501" t="n">
        <f aca="false">($B54*$B$7+$C54*$C$7)/100</f>
        <v>0</v>
      </c>
      <c r="G54" s="479" t="str">
        <f aca="false">IF(A54="","",IF(ISERROR(VLOOKUP($A54,'liste reference'!$A$7:$P$904,13,0)),IF(ISERROR(VLOOKUP($A54,'liste reference'!$B$7:$P$904,12,0)),"    -",VLOOKUP($A54,'liste reference'!$B$7:$P$904,12,0)),VLOOKUP($A54,'liste reference'!$A$7:$P$904,13,0)))</f>
        <v/>
      </c>
      <c r="H54" s="480" t="str">
        <f aca="false">IF(A54="","x",IF(ISERROR(VLOOKUP($A54,'liste reference'!$A$8:$P$904,14,0)),IF(ISERROR(VLOOKUP($A54,'liste reference'!$B$8:$P$904,13,0)),"x",VLOOKUP($A54,'liste reference'!$B$8:$P$904,13,0)),VLOOKUP($A54,'liste reference'!$A$8:$P$904,14,0)))</f>
        <v>x</v>
      </c>
      <c r="I54" s="481" t="str">
        <f aca="false">IF(ISNUMBER(H54),IF(ISERROR(VLOOKUP($A54,'liste reference'!$A$7:$P$904,3,0)),IF(ISERROR(VLOOKUP($A54,'liste reference'!$B$7:$P$904,2,0)),"",VLOOKUP($A54,'liste reference'!$B$7:$P$904,2,0)),VLOOKUP($A54,'liste reference'!$A$7:$P$904,3,0)),"")</f>
        <v/>
      </c>
      <c r="J54" s="481" t="str">
        <f aca="false">IF(ISNUMBER(H54),IF(ISERROR(VLOOKUP($A54,'liste reference'!$A$7:$P$904,4,0)),IF(ISERROR(VLOOKUP($A54,'liste reference'!$B$7:$P$904,3,0)),"",VLOOKUP($A54,'liste reference'!$B$7:$P$904,3,0)),VLOOKUP($A54,'liste reference'!$A$7:$P$904,4,0)),"")</f>
        <v/>
      </c>
      <c r="K54" s="482" t="str">
        <f aca="false">IF(A54="NEWCOD",IF(AB54="","Remplir le champs 'Nouveau taxa' svp.",$AB54),IF(ISTEXT($E54),"DEJA SAISI !",IF(A54="","",IF(ISERROR(VLOOKUP($A54,'liste reference'!$A$7:$D$904,2,0)),IF(ISERROR(VLOOKUP($A54,'liste reference'!$B$7:$D$904,1,0)),"code non répertorié ou synonyme",VLOOKUP($A54,'liste reference'!$B$7:$D$904,1,0)),VLOOKUP(A54,'liste reference'!$A$7:$D$904,2,0)))))</f>
        <v/>
      </c>
      <c r="L54" s="498"/>
      <c r="M54" s="498"/>
      <c r="N54" s="498"/>
      <c r="O54" s="484"/>
      <c r="P54" s="485" t="str">
        <f aca="false">IF($A54="NEWCOD",IF($AC54="","No",$AC54),IF(ISTEXT($E54),"DEJA SAISI !",IF($A54="","",IF(ISERROR(VLOOKUP($A54,'liste reference'!A:S,19,FALSE())),IF(ISERROR(VLOOKUP($A54,'liste reference'!B:S,19,FALSE())),"",VLOOKUP($A54,'liste reference'!B:S,19,FALSE())),VLOOKUP($A54,'liste reference'!A:S,19,FALSE())))))</f>
        <v/>
      </c>
      <c r="Q54" s="486" t="str">
        <f aca="false">IF(ISTEXT(H54),"",(B54*$B$7/100)+(C54*$C$7/100))</f>
        <v/>
      </c>
      <c r="R54" s="487" t="str">
        <f aca="false">IF(OR(ISTEXT(H54),Q54=0),"",IF(Q54&lt;0.1,1,IF(Q54&lt;1,2,IF(Q54&lt;10,3,IF(Q54&lt;50,4,IF(Q54&gt;=50,5,""))))))</f>
        <v/>
      </c>
      <c r="S54" s="487" t="n">
        <f aca="false">IF(ISERROR(R54*I54),0,R54*I54)</f>
        <v>0</v>
      </c>
      <c r="T54" s="487" t="n">
        <f aca="false">IF(ISERROR(R54*I54*J54),0,R54*I54*J54)</f>
        <v>0</v>
      </c>
      <c r="U54" s="499" t="n">
        <f aca="false">IF(ISERROR(R54*J54),0,R54*J54)</f>
        <v>0</v>
      </c>
      <c r="V54" s="488" t="str">
        <f aca="false">IF(AND(A54="",F54=0),"",IF(F54=0,"Il manque le(s) % de rec. !",""))</f>
        <v/>
      </c>
      <c r="W54" s="489"/>
      <c r="Y54" s="490" t="str">
        <f aca="false">IF(A54="new.cod","NEWCOD",IF(AND((Z54=""),ISTEXT(A54)),A54,IF(Z54="","",INDEX('liste reference'!$A$8:$A$904,Z54))))</f>
        <v/>
      </c>
      <c r="Z54" s="280" t="str">
        <f aca="false">IF(ISERROR(MATCH(A54,'liste reference'!$A$8:$A$904,0)),IF(ISERROR(MATCH(A54,'liste reference'!$B$8:$B$904,0)),"",(MATCH(A54,'liste reference'!$B$8:$B$904,0))),(MATCH(A54,'liste reference'!$A$8:$A$904,0)))</f>
        <v/>
      </c>
      <c r="AA54" s="491"/>
      <c r="AB54" s="492"/>
      <c r="AC54" s="492"/>
      <c r="BB54" s="280" t="str">
        <f aca="false">IF(A54="","",1)</f>
        <v/>
      </c>
    </row>
    <row r="55" customFormat="false" ht="12.75" hidden="false" customHeight="false" outlineLevel="0" collapsed="false">
      <c r="A55" s="493"/>
      <c r="B55" s="494"/>
      <c r="C55" s="495"/>
      <c r="D55" s="477" t="str">
        <f aca="false">IF(ISERROR(VLOOKUP($A55,'liste reference'!$A$7:$D$904,2,0)),IF(ISERROR(VLOOKUP($A55,'liste reference'!$B$7:$D$904,1,0)),"",VLOOKUP($A55,'liste reference'!$B$7:$D$904,1,0)),VLOOKUP($A55,'liste reference'!$A$7:$D$904,2,0))</f>
        <v/>
      </c>
      <c r="E55" s="496" t="n">
        <f aca="false">IF(D55="",0,VLOOKUP(D55,D$22:D54,1,0))</f>
        <v>0</v>
      </c>
      <c r="F55" s="501" t="n">
        <f aca="false">($B55*$B$7+$C55*$C$7)/100</f>
        <v>0</v>
      </c>
      <c r="G55" s="479" t="str">
        <f aca="false">IF(A55="","",IF(ISERROR(VLOOKUP($A55,'liste reference'!$A$7:$P$904,13,0)),IF(ISERROR(VLOOKUP($A55,'liste reference'!$B$7:$P$904,12,0)),"    -",VLOOKUP($A55,'liste reference'!$B$7:$P$904,12,0)),VLOOKUP($A55,'liste reference'!$A$7:$P$904,13,0)))</f>
        <v/>
      </c>
      <c r="H55" s="480" t="str">
        <f aca="false">IF(A55="","x",IF(ISERROR(VLOOKUP($A55,'liste reference'!$A$8:$P$904,14,0)),IF(ISERROR(VLOOKUP($A55,'liste reference'!$B$8:$P$904,13,0)),"x",VLOOKUP($A55,'liste reference'!$B$8:$P$904,13,0)),VLOOKUP($A55,'liste reference'!$A$8:$P$904,14,0)))</f>
        <v>x</v>
      </c>
      <c r="I55" s="481" t="str">
        <f aca="false">IF(ISNUMBER(H55),IF(ISERROR(VLOOKUP($A55,'liste reference'!$A$7:$P$904,3,0)),IF(ISERROR(VLOOKUP($A55,'liste reference'!$B$7:$P$904,2,0)),"",VLOOKUP($A55,'liste reference'!$B$7:$P$904,2,0)),VLOOKUP($A55,'liste reference'!$A$7:$P$904,3,0)),"")</f>
        <v/>
      </c>
      <c r="J55" s="481" t="str">
        <f aca="false">IF(ISNUMBER(H55),IF(ISERROR(VLOOKUP($A55,'liste reference'!$A$7:$P$904,4,0)),IF(ISERROR(VLOOKUP($A55,'liste reference'!$B$7:$P$904,3,0)),"",VLOOKUP($A55,'liste reference'!$B$7:$P$904,3,0)),VLOOKUP($A55,'liste reference'!$A$7:$P$904,4,0)),"")</f>
        <v/>
      </c>
      <c r="K55" s="482" t="str">
        <f aca="false">IF(A55="NEWCOD",IF(AB55="","Remplir le champs 'Nouveau taxa' svp.",$AB55),IF(ISTEXT($E55),"DEJA SAISI !",IF(A55="","",IF(ISERROR(VLOOKUP($A55,'liste reference'!$A$7:$D$904,2,0)),IF(ISERROR(VLOOKUP($A55,'liste reference'!$B$7:$D$904,1,0)),"code non répertorié ou synonyme",VLOOKUP($A55,'liste reference'!$B$7:$D$904,1,0)),VLOOKUP(A55,'liste reference'!$A$7:$D$904,2,0)))))</f>
        <v/>
      </c>
      <c r="L55" s="498"/>
      <c r="M55" s="498"/>
      <c r="N55" s="498"/>
      <c r="O55" s="484"/>
      <c r="P55" s="485" t="str">
        <f aca="false">IF($A55="NEWCOD",IF($AC55="","No",$AC55),IF(ISTEXT($E55),"DEJA SAISI !",IF($A55="","",IF(ISERROR(VLOOKUP($A55,'liste reference'!A:S,19,FALSE())),IF(ISERROR(VLOOKUP($A55,'liste reference'!B:S,19,FALSE())),"",VLOOKUP($A55,'liste reference'!B:S,19,FALSE())),VLOOKUP($A55,'liste reference'!A:S,19,FALSE())))))</f>
        <v/>
      </c>
      <c r="Q55" s="486" t="str">
        <f aca="false">IF(ISTEXT(H55),"",(B55*$B$7/100)+(C55*$C$7/100))</f>
        <v/>
      </c>
      <c r="R55" s="487" t="str">
        <f aca="false">IF(OR(ISTEXT(H55),Q55=0),"",IF(Q55&lt;0.1,1,IF(Q55&lt;1,2,IF(Q55&lt;10,3,IF(Q55&lt;50,4,IF(Q55&gt;=50,5,""))))))</f>
        <v/>
      </c>
      <c r="S55" s="487" t="n">
        <f aca="false">IF(ISERROR(R55*I55),0,R55*I55)</f>
        <v>0</v>
      </c>
      <c r="T55" s="487" t="n">
        <f aca="false">IF(ISERROR(R55*I55*J55),0,R55*I55*J55)</f>
        <v>0</v>
      </c>
      <c r="U55" s="499" t="n">
        <f aca="false">IF(ISERROR(R55*J55),0,R55*J55)</f>
        <v>0</v>
      </c>
      <c r="V55" s="488" t="str">
        <f aca="false">IF(AND(A55="",F55=0),"",IF(F55=0,"Il manque le(s) % de rec. !",""))</f>
        <v/>
      </c>
      <c r="W55" s="489"/>
      <c r="Y55" s="490" t="str">
        <f aca="false">IF(A55="new.cod","NEWCOD",IF(AND((Z55=""),ISTEXT(A55)),A55,IF(Z55="","",INDEX('liste reference'!$A$8:$A$904,Z55))))</f>
        <v/>
      </c>
      <c r="Z55" s="280" t="str">
        <f aca="false">IF(ISERROR(MATCH(A55,'liste reference'!$A$8:$A$904,0)),IF(ISERROR(MATCH(A55,'liste reference'!$B$8:$B$904,0)),"",(MATCH(A55,'liste reference'!$B$8:$B$904,0))),(MATCH(A55,'liste reference'!$A$8:$A$904,0)))</f>
        <v/>
      </c>
      <c r="AA55" s="491"/>
      <c r="AB55" s="492"/>
      <c r="AC55" s="492"/>
      <c r="BB55" s="280" t="str">
        <f aca="false">IF(A55="","",1)</f>
        <v/>
      </c>
    </row>
    <row r="56" customFormat="false" ht="12.75" hidden="false" customHeight="false" outlineLevel="0" collapsed="false">
      <c r="A56" s="493"/>
      <c r="B56" s="494"/>
      <c r="C56" s="495"/>
      <c r="D56" s="477" t="str">
        <f aca="false">IF(ISERROR(VLOOKUP($A56,'liste reference'!$A$7:$D$904,2,0)),IF(ISERROR(VLOOKUP($A56,'liste reference'!$B$7:$D$904,1,0)),"",VLOOKUP($A56,'liste reference'!$B$7:$D$904,1,0)),VLOOKUP($A56,'liste reference'!$A$7:$D$904,2,0))</f>
        <v/>
      </c>
      <c r="E56" s="496" t="n">
        <f aca="false">IF(D56="",0,VLOOKUP(D56,D$22:D55,1,0))</f>
        <v>0</v>
      </c>
      <c r="F56" s="501" t="n">
        <f aca="false">($B56*$B$7+$C56*$C$7)/100</f>
        <v>0</v>
      </c>
      <c r="G56" s="479" t="str">
        <f aca="false">IF(A56="","",IF(ISERROR(VLOOKUP($A56,'liste reference'!$A$7:$P$904,13,0)),IF(ISERROR(VLOOKUP($A56,'liste reference'!$B$7:$P$904,12,0)),"    -",VLOOKUP($A56,'liste reference'!$B$7:$P$904,12,0)),VLOOKUP($A56,'liste reference'!$A$7:$P$904,13,0)))</f>
        <v/>
      </c>
      <c r="H56" s="480" t="str">
        <f aca="false">IF(A56="","x",IF(ISERROR(VLOOKUP($A56,'liste reference'!$A$8:$P$904,14,0)),IF(ISERROR(VLOOKUP($A56,'liste reference'!$B$8:$P$904,13,0)),"x",VLOOKUP($A56,'liste reference'!$B$8:$P$904,13,0)),VLOOKUP($A56,'liste reference'!$A$8:$P$904,14,0)))</f>
        <v>x</v>
      </c>
      <c r="I56" s="481" t="str">
        <f aca="false">IF(ISNUMBER(H56),IF(ISERROR(VLOOKUP($A56,'liste reference'!$A$7:$P$904,3,0)),IF(ISERROR(VLOOKUP($A56,'liste reference'!$B$7:$P$904,2,0)),"",VLOOKUP($A56,'liste reference'!$B$7:$P$904,2,0)),VLOOKUP($A56,'liste reference'!$A$7:$P$904,3,0)),"")</f>
        <v/>
      </c>
      <c r="J56" s="481" t="str">
        <f aca="false">IF(ISNUMBER(H56),IF(ISERROR(VLOOKUP($A56,'liste reference'!$A$7:$P$904,4,0)),IF(ISERROR(VLOOKUP($A56,'liste reference'!$B$7:$P$904,3,0)),"",VLOOKUP($A56,'liste reference'!$B$7:$P$904,3,0)),VLOOKUP($A56,'liste reference'!$A$7:$P$904,4,0)),"")</f>
        <v/>
      </c>
      <c r="K56" s="482" t="str">
        <f aca="false">IF(A56="NEWCOD",IF(AB56="","Remplir le champs 'Nouveau taxa' svp.",$AB56),IF(ISTEXT($E56),"DEJA SAISI !",IF(A56="","",IF(ISERROR(VLOOKUP($A56,'liste reference'!$A$7:$D$904,2,0)),IF(ISERROR(VLOOKUP($A56,'liste reference'!$B$7:$D$904,1,0)),"code non répertorié ou synonyme",VLOOKUP($A56,'liste reference'!$B$7:$D$904,1,0)),VLOOKUP(A56,'liste reference'!$A$7:$D$904,2,0)))))</f>
        <v/>
      </c>
      <c r="L56" s="498"/>
      <c r="M56" s="498"/>
      <c r="N56" s="498"/>
      <c r="O56" s="484"/>
      <c r="P56" s="485" t="str">
        <f aca="false">IF($A56="NEWCOD",IF($AC56="","No",$AC56),IF(ISTEXT($E56),"DEJA SAISI !",IF($A56="","",IF(ISERROR(VLOOKUP($A56,'liste reference'!A:S,19,FALSE())),IF(ISERROR(VLOOKUP($A56,'liste reference'!B:S,19,FALSE())),"",VLOOKUP($A56,'liste reference'!B:S,19,FALSE())),VLOOKUP($A56,'liste reference'!A:S,19,FALSE())))))</f>
        <v/>
      </c>
      <c r="Q56" s="486" t="str">
        <f aca="false">IF(ISTEXT(H56),"",(B56*$B$7/100)+(C56*$C$7/100))</f>
        <v/>
      </c>
      <c r="R56" s="487" t="str">
        <f aca="false">IF(OR(ISTEXT(H56),Q56=0),"",IF(Q56&lt;0.1,1,IF(Q56&lt;1,2,IF(Q56&lt;10,3,IF(Q56&lt;50,4,IF(Q56&gt;=50,5,""))))))</f>
        <v/>
      </c>
      <c r="S56" s="487" t="n">
        <f aca="false">IF(ISERROR(R56*I56),0,R56*I56)</f>
        <v>0</v>
      </c>
      <c r="T56" s="487" t="n">
        <f aca="false">IF(ISERROR(R56*I56*J56),0,R56*I56*J56)</f>
        <v>0</v>
      </c>
      <c r="U56" s="499" t="n">
        <f aca="false">IF(ISERROR(R56*J56),0,R56*J56)</f>
        <v>0</v>
      </c>
      <c r="V56" s="488" t="str">
        <f aca="false">IF(AND(A56="",F56=0),"",IF(F56=0,"Il manque le(s) % de rec. !",""))</f>
        <v/>
      </c>
      <c r="W56" s="489"/>
      <c r="Y56" s="490" t="str">
        <f aca="false">IF(A56="new.cod","NEWCOD",IF(AND((Z56=""),ISTEXT(A56)),A56,IF(Z56="","",INDEX('liste reference'!$A$8:$A$904,Z56))))</f>
        <v/>
      </c>
      <c r="Z56" s="280" t="str">
        <f aca="false">IF(ISERROR(MATCH(A56,'liste reference'!$A$8:$A$904,0)),IF(ISERROR(MATCH(A56,'liste reference'!$B$8:$B$904,0)),"",(MATCH(A56,'liste reference'!$B$8:$B$904,0))),(MATCH(A56,'liste reference'!$A$8:$A$904,0)))</f>
        <v/>
      </c>
      <c r="AA56" s="491"/>
      <c r="AB56" s="492"/>
      <c r="AC56" s="492"/>
      <c r="BB56" s="280" t="str">
        <f aca="false">IF(A56="","",1)</f>
        <v/>
      </c>
    </row>
    <row r="57" customFormat="false" ht="12.75" hidden="false" customHeight="false" outlineLevel="0" collapsed="false">
      <c r="A57" s="493"/>
      <c r="B57" s="494"/>
      <c r="C57" s="495"/>
      <c r="D57" s="477" t="str">
        <f aca="false">IF(ISERROR(VLOOKUP($A57,'liste reference'!$A$7:$D$904,2,0)),IF(ISERROR(VLOOKUP($A57,'liste reference'!$B$7:$D$904,1,0)),"",VLOOKUP($A57,'liste reference'!$B$7:$D$904,1,0)),VLOOKUP($A57,'liste reference'!$A$7:$D$904,2,0))</f>
        <v/>
      </c>
      <c r="E57" s="496" t="n">
        <f aca="false">IF(D57="",0,VLOOKUP(D57,D$21:D56,1,0))</f>
        <v>0</v>
      </c>
      <c r="F57" s="501" t="n">
        <f aca="false">($B57*$B$7+$C57*$C$7)/100</f>
        <v>0</v>
      </c>
      <c r="G57" s="479" t="str">
        <f aca="false">IF(A57="","",IF(ISERROR(VLOOKUP($A57,'liste reference'!$A$7:$P$904,13,0)),IF(ISERROR(VLOOKUP($A57,'liste reference'!$B$7:$P$904,12,0)),"    -",VLOOKUP($A57,'liste reference'!$B$7:$P$904,12,0)),VLOOKUP($A57,'liste reference'!$A$7:$P$904,13,0)))</f>
        <v/>
      </c>
      <c r="H57" s="480" t="str">
        <f aca="false">IF(A57="","x",IF(ISERROR(VLOOKUP($A57,'liste reference'!$A$8:$P$904,14,0)),IF(ISERROR(VLOOKUP($A57,'liste reference'!$B$8:$P$904,13,0)),"x",VLOOKUP($A57,'liste reference'!$B$8:$P$904,13,0)),VLOOKUP($A57,'liste reference'!$A$8:$P$904,14,0)))</f>
        <v>x</v>
      </c>
      <c r="I57" s="481" t="str">
        <f aca="false">IF(ISNUMBER(H57),IF(ISERROR(VLOOKUP($A57,'liste reference'!$A$7:$P$904,3,0)),IF(ISERROR(VLOOKUP($A57,'liste reference'!$B$7:$P$904,2,0)),"",VLOOKUP($A57,'liste reference'!$B$7:$P$904,2,0)),VLOOKUP($A57,'liste reference'!$A$7:$P$904,3,0)),"")</f>
        <v/>
      </c>
      <c r="J57" s="481" t="str">
        <f aca="false">IF(ISNUMBER(H57),IF(ISERROR(VLOOKUP($A57,'liste reference'!$A$7:$P$904,4,0)),IF(ISERROR(VLOOKUP($A57,'liste reference'!$B$7:$P$904,3,0)),"",VLOOKUP($A57,'liste reference'!$B$7:$P$904,3,0)),VLOOKUP($A57,'liste reference'!$A$7:$P$904,4,0)),"")</f>
        <v/>
      </c>
      <c r="K57" s="482" t="str">
        <f aca="false">IF(A57="NEWCOD",IF(AB57="","Remplir le champs 'Nouveau taxa' svp.",$AB57),IF(ISTEXT($E57),"DEJA SAISI !",IF(A57="","",IF(ISERROR(VLOOKUP($A57,'liste reference'!$A$7:$D$904,2,0)),IF(ISERROR(VLOOKUP($A57,'liste reference'!$B$7:$D$904,1,0)),"code non répertorié ou synonyme",VLOOKUP($A57,'liste reference'!$B$7:$D$904,1,0)),VLOOKUP(A57,'liste reference'!$A$7:$D$904,2,0)))))</f>
        <v/>
      </c>
      <c r="L57" s="498"/>
      <c r="M57" s="498"/>
      <c r="N57" s="498"/>
      <c r="O57" s="484"/>
      <c r="P57" s="485" t="str">
        <f aca="false">IF($A57="NEWCOD",IF($AC57="","No",$AC57),IF(ISTEXT($E57),"DEJA SAISI !",IF($A57="","",IF(ISERROR(VLOOKUP($A57,'liste reference'!A:S,19,FALSE())),IF(ISERROR(VLOOKUP($A57,'liste reference'!B:S,19,FALSE())),"",VLOOKUP($A57,'liste reference'!B:S,19,FALSE())),VLOOKUP($A57,'liste reference'!A:S,19,FALSE())))))</f>
        <v/>
      </c>
      <c r="Q57" s="486" t="str">
        <f aca="false">IF(ISTEXT(H57),"",(B57*$B$7/100)+(C57*$C$7/100))</f>
        <v/>
      </c>
      <c r="R57" s="487" t="str">
        <f aca="false">IF(OR(ISTEXT(H57),Q57=0),"",IF(Q57&lt;0.1,1,IF(Q57&lt;1,2,IF(Q57&lt;10,3,IF(Q57&lt;50,4,IF(Q57&gt;=50,5,""))))))</f>
        <v/>
      </c>
      <c r="S57" s="487" t="n">
        <f aca="false">IF(ISERROR(R57*I57),0,R57*I57)</f>
        <v>0</v>
      </c>
      <c r="T57" s="487" t="n">
        <f aca="false">IF(ISERROR(R57*I57*J57),0,R57*I57*J57)</f>
        <v>0</v>
      </c>
      <c r="U57" s="499" t="n">
        <f aca="false">IF(ISERROR(R57*J57),0,R57*J57)</f>
        <v>0</v>
      </c>
      <c r="V57" s="488" t="str">
        <f aca="false">IF(AND(A57="",F57=0),"",IF(F57=0,"Il manque le(s) % de rec. !",""))</f>
        <v/>
      </c>
      <c r="W57" s="489"/>
      <c r="X57" s="502"/>
      <c r="Y57" s="490" t="str">
        <f aca="false">IF(A57="new.cod","NEWCOD",IF(AND((Z57=""),ISTEXT(A57)),A57,IF(Z57="","",INDEX('liste reference'!$A$8:$A$904,Z57))))</f>
        <v/>
      </c>
      <c r="Z57" s="280" t="str">
        <f aca="false">IF(ISERROR(MATCH(A57,'liste reference'!$A$8:$A$904,0)),IF(ISERROR(MATCH(A57,'liste reference'!$B$8:$B$904,0)),"",(MATCH(A57,'liste reference'!$B$8:$B$904,0))),(MATCH(A57,'liste reference'!$A$8:$A$904,0)))</f>
        <v/>
      </c>
      <c r="AA57" s="491"/>
      <c r="AB57" s="492"/>
      <c r="AC57" s="492"/>
      <c r="BB57" s="280" t="str">
        <f aca="false">IF(A57="","",1)</f>
        <v/>
      </c>
    </row>
    <row r="58" customFormat="false" ht="12.75" hidden="false" customHeight="false" outlineLevel="0" collapsed="false">
      <c r="A58" s="493"/>
      <c r="B58" s="494"/>
      <c r="C58" s="495"/>
      <c r="D58" s="477" t="str">
        <f aca="false">IF(ISERROR(VLOOKUP($A58,'liste reference'!$A$7:$D$904,2,0)),IF(ISERROR(VLOOKUP($A58,'liste reference'!$B$7:$D$904,1,0)),"",VLOOKUP($A58,'liste reference'!$B$7:$D$904,1,0)),VLOOKUP($A58,'liste reference'!$A$7:$D$904,2,0))</f>
        <v/>
      </c>
      <c r="E58" s="496" t="n">
        <f aca="false">IF(D58="",0,VLOOKUP(D58,D$22:D57,1,0))</f>
        <v>0</v>
      </c>
      <c r="F58" s="501" t="n">
        <f aca="false">($B58*$B$7+$C58*$C$7)/100</f>
        <v>0</v>
      </c>
      <c r="G58" s="479" t="str">
        <f aca="false">IF(A58="","",IF(ISERROR(VLOOKUP($A58,'liste reference'!$A$7:$P$904,13,0)),IF(ISERROR(VLOOKUP($A58,'liste reference'!$B$7:$P$904,12,0)),"    -",VLOOKUP($A58,'liste reference'!$B$7:$P$904,12,0)),VLOOKUP($A58,'liste reference'!$A$7:$P$904,13,0)))</f>
        <v/>
      </c>
      <c r="H58" s="480" t="str">
        <f aca="false">IF(A58="","x",IF(ISERROR(VLOOKUP($A58,'liste reference'!$A$8:$P$904,14,0)),IF(ISERROR(VLOOKUP($A58,'liste reference'!$B$8:$P$904,13,0)),"x",VLOOKUP($A58,'liste reference'!$B$8:$P$904,13,0)),VLOOKUP($A58,'liste reference'!$A$8:$P$904,14,0)))</f>
        <v>x</v>
      </c>
      <c r="I58" s="481" t="str">
        <f aca="false">IF(ISNUMBER(H58),IF(ISERROR(VLOOKUP($A58,'liste reference'!$A$7:$P$904,3,0)),IF(ISERROR(VLOOKUP($A58,'liste reference'!$B$7:$P$904,2,0)),"",VLOOKUP($A58,'liste reference'!$B$7:$P$904,2,0)),VLOOKUP($A58,'liste reference'!$A$7:$P$904,3,0)),"")</f>
        <v/>
      </c>
      <c r="J58" s="481" t="str">
        <f aca="false">IF(ISNUMBER(H58),IF(ISERROR(VLOOKUP($A58,'liste reference'!$A$7:$P$904,4,0)),IF(ISERROR(VLOOKUP($A58,'liste reference'!$B$7:$P$904,3,0)),"",VLOOKUP($A58,'liste reference'!$B$7:$P$904,3,0)),VLOOKUP($A58,'liste reference'!$A$7:$P$904,4,0)),"")</f>
        <v/>
      </c>
      <c r="K58" s="482" t="str">
        <f aca="false">IF(A58="NEWCOD",IF(AB58="","Remplir le champs 'Nouveau taxa' svp.",$AB58),IF(ISTEXT($E58),"DEJA SAISI !",IF(A58="","",IF(ISERROR(VLOOKUP($A58,'liste reference'!$A$7:$D$904,2,0)),IF(ISERROR(VLOOKUP($A58,'liste reference'!$B$7:$D$904,1,0)),"code non répertorié ou synonyme",VLOOKUP($A58,'liste reference'!$B$7:$D$904,1,0)),VLOOKUP(A58,'liste reference'!$A$7:$D$904,2,0)))))</f>
        <v/>
      </c>
      <c r="L58" s="498"/>
      <c r="M58" s="498"/>
      <c r="N58" s="498"/>
      <c r="O58" s="484"/>
      <c r="P58" s="485" t="str">
        <f aca="false">IF($A58="NEWCOD",IF($AC58="","No",$AC58),IF(ISTEXT($E58),"DEJA SAISI !",IF($A58="","",IF(ISERROR(VLOOKUP($A58,'liste reference'!A:S,19,FALSE())),IF(ISERROR(VLOOKUP($A58,'liste reference'!B:S,19,FALSE())),"",VLOOKUP($A58,'liste reference'!B:S,19,FALSE())),VLOOKUP($A58,'liste reference'!A:S,19,FALSE())))))</f>
        <v/>
      </c>
      <c r="Q58" s="486" t="str">
        <f aca="false">IF(ISTEXT(H58),"",(B58*$B$7/100)+(C58*$C$7/100))</f>
        <v/>
      </c>
      <c r="R58" s="487" t="str">
        <f aca="false">IF(OR(ISTEXT(H58),Q58=0),"",IF(Q58&lt;0.1,1,IF(Q58&lt;1,2,IF(Q58&lt;10,3,IF(Q58&lt;50,4,IF(Q58&gt;=50,5,""))))))</f>
        <v/>
      </c>
      <c r="S58" s="487" t="n">
        <f aca="false">IF(ISERROR(R58*I58),0,R58*I58)</f>
        <v>0</v>
      </c>
      <c r="T58" s="487" t="n">
        <f aca="false">IF(ISERROR(R58*I58*J58),0,R58*I58*J58)</f>
        <v>0</v>
      </c>
      <c r="U58" s="499" t="n">
        <f aca="false">IF(ISERROR(R58*J58),0,R58*J58)</f>
        <v>0</v>
      </c>
      <c r="V58" s="488" t="str">
        <f aca="false">IF(AND(A58="",F58=0),"",IF(F58=0,"Il manque le(s) % de rec. !",""))</f>
        <v/>
      </c>
      <c r="W58" s="489"/>
      <c r="Y58" s="490" t="str">
        <f aca="false">IF(A58="new.cod","NEWCOD",IF(AND((Z58=""),ISTEXT(A58)),A58,IF(Z58="","",INDEX('liste reference'!$A$8:$A$904,Z58))))</f>
        <v/>
      </c>
      <c r="Z58" s="280" t="str">
        <f aca="false">IF(ISERROR(MATCH(A58,'liste reference'!$A$8:$A$904,0)),IF(ISERROR(MATCH(A58,'liste reference'!$B$8:$B$904,0)),"",(MATCH(A58,'liste reference'!$B$8:$B$904,0))),(MATCH(A58,'liste reference'!$A$8:$A$904,0)))</f>
        <v/>
      </c>
      <c r="AA58" s="491"/>
      <c r="AB58" s="492"/>
      <c r="AC58" s="492"/>
      <c r="BB58" s="280" t="str">
        <f aca="false">IF(A58="","",1)</f>
        <v/>
      </c>
    </row>
    <row r="59" customFormat="false" ht="12.75" hidden="false" customHeight="false" outlineLevel="0" collapsed="false">
      <c r="A59" s="493"/>
      <c r="B59" s="494"/>
      <c r="C59" s="495"/>
      <c r="D59" s="477" t="str">
        <f aca="false">IF(ISERROR(VLOOKUP($A59,'liste reference'!$A$7:$D$904,2,0)),IF(ISERROR(VLOOKUP($A59,'liste reference'!$B$7:$D$904,1,0)),"",VLOOKUP($A59,'liste reference'!$B$7:$D$904,1,0)),VLOOKUP($A59,'liste reference'!$A$7:$D$904,2,0))</f>
        <v/>
      </c>
      <c r="E59" s="496" t="n">
        <f aca="false">IF(D59="",0,VLOOKUP(D59,D$22:D58,1,0))</f>
        <v>0</v>
      </c>
      <c r="F59" s="501" t="n">
        <f aca="false">($B59*$B$7+$C59*$C$7)/100</f>
        <v>0</v>
      </c>
      <c r="G59" s="479" t="str">
        <f aca="false">IF(A59="","",IF(ISERROR(VLOOKUP($A59,'liste reference'!$A$7:$P$904,13,0)),IF(ISERROR(VLOOKUP($A59,'liste reference'!$B$7:$P$904,12,0)),"    -",VLOOKUP($A59,'liste reference'!$B$7:$P$904,12,0)),VLOOKUP($A59,'liste reference'!$A$7:$P$904,13,0)))</f>
        <v/>
      </c>
      <c r="H59" s="480" t="str">
        <f aca="false">IF(A59="","x",IF(ISERROR(VLOOKUP($A59,'liste reference'!$A$8:$P$904,14,0)),IF(ISERROR(VLOOKUP($A59,'liste reference'!$B$8:$P$904,13,0)),"x",VLOOKUP($A59,'liste reference'!$B$8:$P$904,13,0)),VLOOKUP($A59,'liste reference'!$A$8:$P$904,14,0)))</f>
        <v>x</v>
      </c>
      <c r="I59" s="481" t="str">
        <f aca="false">IF(ISNUMBER(H59),IF(ISERROR(VLOOKUP($A59,'liste reference'!$A$7:$P$904,3,0)),IF(ISERROR(VLOOKUP($A59,'liste reference'!$B$7:$P$904,2,0)),"",VLOOKUP($A59,'liste reference'!$B$7:$P$904,2,0)),VLOOKUP($A59,'liste reference'!$A$7:$P$904,3,0)),"")</f>
        <v/>
      </c>
      <c r="J59" s="481" t="str">
        <f aca="false">IF(ISNUMBER(H59),IF(ISERROR(VLOOKUP($A59,'liste reference'!$A$7:$P$904,4,0)),IF(ISERROR(VLOOKUP($A59,'liste reference'!$B$7:$P$904,3,0)),"",VLOOKUP($A59,'liste reference'!$B$7:$P$904,3,0)),VLOOKUP($A59,'liste reference'!$A$7:$P$904,4,0)),"")</f>
        <v/>
      </c>
      <c r="K59" s="482" t="str">
        <f aca="false">IF(A59="NEWCOD",IF(AB59="","Remplir le champs 'Nouveau taxa' svp.",$AB59),IF(ISTEXT($E59),"DEJA SAISI !",IF(A59="","",IF(ISERROR(VLOOKUP($A59,'liste reference'!$A$7:$D$904,2,0)),IF(ISERROR(VLOOKUP($A59,'liste reference'!$B$7:$D$904,1,0)),"code non répertorié ou synonyme",VLOOKUP($A59,'liste reference'!$B$7:$D$904,1,0)),VLOOKUP(A59,'liste reference'!$A$7:$D$904,2,0)))))</f>
        <v/>
      </c>
      <c r="L59" s="503"/>
      <c r="M59" s="503"/>
      <c r="N59" s="503"/>
      <c r="O59" s="484"/>
      <c r="P59" s="504" t="str">
        <f aca="false">IF($A59="NEWCOD",IF($AC59="","No",$AC59),IF(ISTEXT($E59),"DEJA SAISI !",IF($A59="","",IF(ISERROR(VLOOKUP($A59,'liste reference'!A:S,19,FALSE())),IF(ISERROR(VLOOKUP($A59,'liste reference'!B:S,19,FALSE())),"",VLOOKUP($A59,'liste reference'!B:S,19,FALSE())),VLOOKUP($A59,'liste reference'!A:S,19,FALSE())))))</f>
        <v/>
      </c>
      <c r="Q59" s="486" t="str">
        <f aca="false">IF(ISTEXT(H59),"",(B59*$B$7/100)+(C59*$C$7/100))</f>
        <v/>
      </c>
      <c r="R59" s="487" t="str">
        <f aca="false">IF(OR(ISTEXT(H59),Q59=0),"",IF(Q59&lt;0.1,1,IF(Q59&lt;1,2,IF(Q59&lt;10,3,IF(Q59&lt;50,4,IF(Q59&gt;=50,5,""))))))</f>
        <v/>
      </c>
      <c r="S59" s="487" t="n">
        <f aca="false">IF(ISERROR(R59*I59),0,R59*I59)</f>
        <v>0</v>
      </c>
      <c r="T59" s="487" t="n">
        <f aca="false">IF(ISERROR(R59*I59*J59),0,R59*I59*J59)</f>
        <v>0</v>
      </c>
      <c r="U59" s="499" t="n">
        <f aca="false">IF(ISERROR(R59*J59),0,R59*J59)</f>
        <v>0</v>
      </c>
      <c r="V59" s="488" t="str">
        <f aca="false">IF(AND(A59="",F59=0),"",IF(F59=0,"Il manque le(s) % de rec. !",""))</f>
        <v/>
      </c>
      <c r="W59" s="489"/>
      <c r="Y59" s="490" t="str">
        <f aca="false">IF(A59="new.cod","NEWCOD",IF(AND((Z59=""),ISTEXT(A59)),A59,IF(Z59="","",INDEX('liste reference'!$A$8:$A$904,Z59))))</f>
        <v/>
      </c>
      <c r="Z59" s="280" t="str">
        <f aca="false">IF(ISERROR(MATCH(A59,'liste reference'!$A$8:$A$904,0)),IF(ISERROR(MATCH(A59,'liste reference'!$B$8:$B$904,0)),"",(MATCH(A59,'liste reference'!$B$8:$B$904,0))),(MATCH(A59,'liste reference'!$A$8:$A$904,0)))</f>
        <v/>
      </c>
      <c r="AA59" s="491"/>
      <c r="AB59" s="492"/>
      <c r="AC59" s="492"/>
      <c r="BB59" s="280" t="str">
        <f aca="false">IF(A59="","",1)</f>
        <v/>
      </c>
    </row>
    <row r="60" customFormat="false" ht="12.75" hidden="false" customHeight="false" outlineLevel="0" collapsed="false">
      <c r="A60" s="493"/>
      <c r="B60" s="494"/>
      <c r="C60" s="495"/>
      <c r="D60" s="477" t="str">
        <f aca="false">IF(ISERROR(VLOOKUP($A60,'liste reference'!$A$7:$D$904,2,0)),IF(ISERROR(VLOOKUP($A60,'liste reference'!$B$7:$D$904,1,0)),"",VLOOKUP($A60,'liste reference'!$B$7:$D$904,1,0)),VLOOKUP($A60,'liste reference'!$A$7:$D$904,2,0))</f>
        <v/>
      </c>
      <c r="E60" s="496" t="n">
        <f aca="false">IF(D60="",0,VLOOKUP(D60,D$22:D59,1,0))</f>
        <v>0</v>
      </c>
      <c r="F60" s="501" t="n">
        <f aca="false">($B60*$B$7+$C60*$C$7)/100</f>
        <v>0</v>
      </c>
      <c r="G60" s="479" t="str">
        <f aca="false">IF(A60="","",IF(ISERROR(VLOOKUP($A60,'liste reference'!$A$7:$P$904,13,0)),IF(ISERROR(VLOOKUP($A60,'liste reference'!$B$7:$P$904,12,0)),"    -",VLOOKUP($A60,'liste reference'!$B$7:$P$904,12,0)),VLOOKUP($A60,'liste reference'!$A$7:$P$904,13,0)))</f>
        <v/>
      </c>
      <c r="H60" s="480" t="str">
        <f aca="false">IF(A60="","x",IF(ISERROR(VLOOKUP($A60,'liste reference'!$A$8:$P$904,14,0)),IF(ISERROR(VLOOKUP($A60,'liste reference'!$B$8:$P$904,13,0)),"x",VLOOKUP($A60,'liste reference'!$B$8:$P$904,13,0)),VLOOKUP($A60,'liste reference'!$A$8:$P$904,14,0)))</f>
        <v>x</v>
      </c>
      <c r="I60" s="481" t="str">
        <f aca="false">IF(ISNUMBER(H60),IF(ISERROR(VLOOKUP($A60,'liste reference'!$A$7:$P$904,3,0)),IF(ISERROR(VLOOKUP($A60,'liste reference'!$B$7:$P$904,2,0)),"",VLOOKUP($A60,'liste reference'!$B$7:$P$904,2,0)),VLOOKUP($A60,'liste reference'!$A$7:$P$904,3,0)),"")</f>
        <v/>
      </c>
      <c r="J60" s="481" t="str">
        <f aca="false">IF(ISNUMBER(H60),IF(ISERROR(VLOOKUP($A60,'liste reference'!$A$7:$P$904,4,0)),IF(ISERROR(VLOOKUP($A60,'liste reference'!$B$7:$P$904,3,0)),"",VLOOKUP($A60,'liste reference'!$B$7:$P$904,3,0)),VLOOKUP($A60,'liste reference'!$A$7:$P$904,4,0)),"")</f>
        <v/>
      </c>
      <c r="K60" s="482" t="str">
        <f aca="false">IF(A60="NEWCOD",IF(AB60="","Remplir le champs 'Nouveau taxa' svp.",$AB60),IF(ISTEXT($E60),"DEJA SAISI !",IF(A60="","",IF(ISERROR(VLOOKUP($A60,'liste reference'!$A$7:$D$904,2,0)),IF(ISERROR(VLOOKUP($A60,'liste reference'!$B$7:$D$904,1,0)),"code non répertorié ou synonyme",VLOOKUP($A60,'liste reference'!$B$7:$D$904,1,0)),VLOOKUP(A60,'liste reference'!$A$7:$D$904,2,0)))))</f>
        <v/>
      </c>
      <c r="L60" s="503"/>
      <c r="M60" s="503"/>
      <c r="N60" s="503"/>
      <c r="O60" s="484"/>
      <c r="P60" s="504" t="str">
        <f aca="false">IF($A60="NEWCOD",IF($AC60="","No",$AC60),IF(ISTEXT($E60),"DEJA SAISI !",IF($A60="","",IF(ISERROR(VLOOKUP($A60,'liste reference'!A:S,19,FALSE())),IF(ISERROR(VLOOKUP($A60,'liste reference'!B:S,19,FALSE())),"",VLOOKUP($A60,'liste reference'!B:S,19,FALSE())),VLOOKUP($A60,'liste reference'!A:S,19,FALSE())))))</f>
        <v/>
      </c>
      <c r="Q60" s="486" t="str">
        <f aca="false">IF(ISTEXT(H60),"",(B60*$B$7/100)+(C60*$C$7/100))</f>
        <v/>
      </c>
      <c r="R60" s="487" t="str">
        <f aca="false">IF(OR(ISTEXT(H60),Q60=0),"",IF(Q60&lt;0.1,1,IF(Q60&lt;1,2,IF(Q60&lt;10,3,IF(Q60&lt;50,4,IF(Q60&gt;=50,5,""))))))</f>
        <v/>
      </c>
      <c r="S60" s="487" t="n">
        <f aca="false">IF(ISERROR(R60*I60),0,R60*I60)</f>
        <v>0</v>
      </c>
      <c r="T60" s="487" t="n">
        <f aca="false">IF(ISERROR(R60*I60*J60),0,R60*I60*J60)</f>
        <v>0</v>
      </c>
      <c r="U60" s="499" t="n">
        <f aca="false">IF(ISERROR(R60*J60),0,R60*J60)</f>
        <v>0</v>
      </c>
      <c r="V60" s="488" t="str">
        <f aca="false">IF(AND(A60="",F60=0),"",IF(F60=0,"Il manque le(s) % de rec. !",""))</f>
        <v/>
      </c>
      <c r="W60" s="489"/>
      <c r="Y60" s="490" t="str">
        <f aca="false">IF(A60="new.cod","NEWCOD",IF(AND((Z60=""),ISTEXT(A60)),A60,IF(Z60="","",INDEX('liste reference'!$A$8:$A$904,Z60))))</f>
        <v/>
      </c>
      <c r="Z60" s="280" t="str">
        <f aca="false">IF(ISERROR(MATCH(A60,'liste reference'!$A$8:$A$904,0)),IF(ISERROR(MATCH(A60,'liste reference'!$B$8:$B$904,0)),"",(MATCH(A60,'liste reference'!$B$8:$B$904,0))),(MATCH(A60,'liste reference'!$A$8:$A$904,0)))</f>
        <v/>
      </c>
      <c r="AA60" s="491"/>
      <c r="AB60" s="492"/>
      <c r="AC60" s="492"/>
      <c r="BB60" s="280" t="str">
        <f aca="false">IF(A60="","",1)</f>
        <v/>
      </c>
    </row>
    <row r="61" customFormat="false" ht="12.75" hidden="false" customHeight="false" outlineLevel="0" collapsed="false">
      <c r="A61" s="493"/>
      <c r="B61" s="494"/>
      <c r="C61" s="495"/>
      <c r="D61" s="477" t="str">
        <f aca="false">IF(ISERROR(VLOOKUP($A61,'liste reference'!$A$7:$D$904,2,0)),IF(ISERROR(VLOOKUP($A61,'liste reference'!$B$7:$D$904,1,0)),"",VLOOKUP($A61,'liste reference'!$B$7:$D$904,1,0)),VLOOKUP($A61,'liste reference'!$A$7:$D$904,2,0))</f>
        <v/>
      </c>
      <c r="E61" s="496" t="n">
        <f aca="false">IF(D61="",0,VLOOKUP(D61,D$22:D60,1,0))</f>
        <v>0</v>
      </c>
      <c r="F61" s="501" t="n">
        <f aca="false">($B61*$B$7+$C61*$C$7)/100</f>
        <v>0</v>
      </c>
      <c r="G61" s="479" t="str">
        <f aca="false">IF(A61="","",IF(ISERROR(VLOOKUP($A61,'liste reference'!$A$7:$P$904,13,0)),IF(ISERROR(VLOOKUP($A61,'liste reference'!$B$7:$P$904,12,0)),"    -",VLOOKUP($A61,'liste reference'!$B$7:$P$904,12,0)),VLOOKUP($A61,'liste reference'!$A$7:$P$904,13,0)))</f>
        <v/>
      </c>
      <c r="H61" s="480" t="str">
        <f aca="false">IF(A61="","x",IF(ISERROR(VLOOKUP($A61,'liste reference'!$A$8:$P$904,14,0)),IF(ISERROR(VLOOKUP($A61,'liste reference'!$B$8:$P$904,13,0)),"x",VLOOKUP($A61,'liste reference'!$B$8:$P$904,13,0)),VLOOKUP($A61,'liste reference'!$A$8:$P$904,14,0)))</f>
        <v>x</v>
      </c>
      <c r="I61" s="481" t="str">
        <f aca="false">IF(ISNUMBER(H61),IF(ISERROR(VLOOKUP($A61,'liste reference'!$A$7:$P$904,3,0)),IF(ISERROR(VLOOKUP($A61,'liste reference'!$B$7:$P$904,2,0)),"",VLOOKUP($A61,'liste reference'!$B$7:$P$904,2,0)),VLOOKUP($A61,'liste reference'!$A$7:$P$904,3,0)),"")</f>
        <v/>
      </c>
      <c r="J61" s="481" t="str">
        <f aca="false">IF(ISNUMBER(H61),IF(ISERROR(VLOOKUP($A61,'liste reference'!$A$7:$P$904,4,0)),IF(ISERROR(VLOOKUP($A61,'liste reference'!$B$7:$P$904,3,0)),"",VLOOKUP($A61,'liste reference'!$B$7:$P$904,3,0)),VLOOKUP($A61,'liste reference'!$A$7:$P$904,4,0)),"")</f>
        <v/>
      </c>
      <c r="K61" s="482" t="str">
        <f aca="false">IF(A61="NEWCOD",IF(AB61="","Remplir le champs 'Nouveau taxa' svp.",$AB61),IF(ISTEXT($E61),"DEJA SAISI !",IF(A61="","",IF(ISERROR(VLOOKUP($A61,'liste reference'!$A$7:$D$904,2,0)),IF(ISERROR(VLOOKUP($A61,'liste reference'!$B$7:$D$904,1,0)),"code non répertorié ou synonyme",VLOOKUP($A61,'liste reference'!$B$7:$D$904,1,0)),VLOOKUP(A61,'liste reference'!$A$7:$D$904,2,0)))))</f>
        <v/>
      </c>
      <c r="L61" s="498"/>
      <c r="M61" s="498"/>
      <c r="N61" s="498"/>
      <c r="O61" s="484"/>
      <c r="P61" s="485" t="str">
        <f aca="false">IF($A61="NEWCOD",IF($AC61="","No",$AC61),IF(ISTEXT($E61),"DEJA SAISI !",IF($A61="","",IF(ISERROR(VLOOKUP($A61,'liste reference'!A:S,19,FALSE())),IF(ISERROR(VLOOKUP($A61,'liste reference'!B:S,19,FALSE())),"",VLOOKUP($A61,'liste reference'!B:S,19,FALSE())),VLOOKUP($A61,'liste reference'!A:S,19,FALSE())))))</f>
        <v/>
      </c>
      <c r="Q61" s="486" t="str">
        <f aca="false">IF(ISTEXT(H61),"",(B61*$B$7/100)+(C61*$C$7/100))</f>
        <v/>
      </c>
      <c r="R61" s="487" t="str">
        <f aca="false">IF(OR(ISTEXT(H61),Q61=0),"",IF(Q61&lt;0.1,1,IF(Q61&lt;1,2,IF(Q61&lt;10,3,IF(Q61&lt;50,4,IF(Q61&gt;=50,5,""))))))</f>
        <v/>
      </c>
      <c r="S61" s="487" t="n">
        <f aca="false">IF(ISERROR(R61*I61),0,R61*I61)</f>
        <v>0</v>
      </c>
      <c r="T61" s="487" t="n">
        <f aca="false">IF(ISERROR(R61*I61*J61),0,R61*I61*J61)</f>
        <v>0</v>
      </c>
      <c r="U61" s="499" t="n">
        <f aca="false">IF(ISERROR(R61*J61),0,R61*J61)</f>
        <v>0</v>
      </c>
      <c r="V61" s="488" t="str">
        <f aca="false">IF(AND(A61="",F61=0),"",IF(F61=0,"Il manque le(s) % de rec. !",""))</f>
        <v/>
      </c>
      <c r="W61" s="489"/>
      <c r="Y61" s="490" t="str">
        <f aca="false">IF(A61="new.cod","NEWCOD",IF(AND((Z61=""),ISTEXT(A61)),A61,IF(Z61="","",INDEX('liste reference'!$A$8:$A$904,Z61))))</f>
        <v/>
      </c>
      <c r="Z61" s="280" t="str">
        <f aca="false">IF(ISERROR(MATCH(A61,'liste reference'!$A$8:$A$904,0)),IF(ISERROR(MATCH(A61,'liste reference'!$B$8:$B$904,0)),"",(MATCH(A61,'liste reference'!$B$8:$B$904,0))),(MATCH(A61,'liste reference'!$A$8:$A$904,0)))</f>
        <v/>
      </c>
      <c r="AA61" s="491"/>
      <c r="AB61" s="492"/>
      <c r="AC61" s="492"/>
      <c r="BB61" s="280" t="str">
        <f aca="false">IF(A61="","",1)</f>
        <v/>
      </c>
    </row>
    <row r="62" customFormat="false" ht="12.75" hidden="false" customHeight="false" outlineLevel="0" collapsed="false">
      <c r="A62" s="493"/>
      <c r="B62" s="494"/>
      <c r="C62" s="495"/>
      <c r="D62" s="477" t="str">
        <f aca="false">IF(ISERROR(VLOOKUP($A62,'liste reference'!$A$7:$D$904,2,0)),IF(ISERROR(VLOOKUP($A62,'liste reference'!$B$7:$D$904,1,0)),"",VLOOKUP($A62,'liste reference'!$B$7:$D$904,1,0)),VLOOKUP($A62,'liste reference'!$A$7:$D$904,2,0))</f>
        <v/>
      </c>
      <c r="E62" s="496" t="n">
        <f aca="false">IF(D62="",0,VLOOKUP(D62,D$22:D61,1,0))</f>
        <v>0</v>
      </c>
      <c r="F62" s="501" t="n">
        <f aca="false">($B62*$B$7+$C62*$C$7)/100</f>
        <v>0</v>
      </c>
      <c r="G62" s="479" t="str">
        <f aca="false">IF(A62="","",IF(ISERROR(VLOOKUP($A62,'liste reference'!$A$7:$P$904,13,0)),IF(ISERROR(VLOOKUP($A62,'liste reference'!$B$7:$P$904,12,0)),"    -",VLOOKUP($A62,'liste reference'!$B$7:$P$904,12,0)),VLOOKUP($A62,'liste reference'!$A$7:$P$904,13,0)))</f>
        <v/>
      </c>
      <c r="H62" s="480" t="str">
        <f aca="false">IF(A62="","x",IF(ISERROR(VLOOKUP($A62,'liste reference'!$A$8:$P$904,14,0)),IF(ISERROR(VLOOKUP($A62,'liste reference'!$B$8:$P$904,13,0)),"x",VLOOKUP($A62,'liste reference'!$B$8:$P$904,13,0)),VLOOKUP($A62,'liste reference'!$A$8:$P$904,14,0)))</f>
        <v>x</v>
      </c>
      <c r="I62" s="481" t="str">
        <f aca="false">IF(ISNUMBER(H62),IF(ISERROR(VLOOKUP($A62,'liste reference'!$A$7:$P$904,3,0)),IF(ISERROR(VLOOKUP($A62,'liste reference'!$B$7:$P$904,2,0)),"",VLOOKUP($A62,'liste reference'!$B$7:$P$904,2,0)),VLOOKUP($A62,'liste reference'!$A$7:$P$904,3,0)),"")</f>
        <v/>
      </c>
      <c r="J62" s="481" t="str">
        <f aca="false">IF(ISNUMBER(H62),IF(ISERROR(VLOOKUP($A62,'liste reference'!$A$7:$P$904,4,0)),IF(ISERROR(VLOOKUP($A62,'liste reference'!$B$7:$P$904,3,0)),"",VLOOKUP($A62,'liste reference'!$B$7:$P$904,3,0)),VLOOKUP($A62,'liste reference'!$A$7:$P$904,4,0)),"")</f>
        <v/>
      </c>
      <c r="K62" s="482" t="str">
        <f aca="false">IF(A62="NEWCOD",IF(AB62="","Remplir le champs 'Nouveau taxa' svp.",$AB62),IF(ISTEXT($E62),"DEJA SAISI !",IF(A62="","",IF(ISERROR(VLOOKUP($A62,'liste reference'!$A$7:$D$904,2,0)),IF(ISERROR(VLOOKUP($A62,'liste reference'!$B$7:$D$904,1,0)),"code non répertorié ou synonyme",VLOOKUP($A62,'liste reference'!$B$7:$D$904,1,0)),VLOOKUP(A62,'liste reference'!$A$7:$D$904,2,0)))))</f>
        <v/>
      </c>
      <c r="L62" s="498"/>
      <c r="M62" s="498"/>
      <c r="N62" s="498"/>
      <c r="O62" s="484"/>
      <c r="P62" s="485" t="str">
        <f aca="false">IF($A62="NEWCOD",IF($AC62="","No",$AC62),IF(ISTEXT($E62),"DEJA SAISI !",IF($A62="","",IF(ISERROR(VLOOKUP($A62,'liste reference'!A:S,19,FALSE())),IF(ISERROR(VLOOKUP($A62,'liste reference'!B:S,19,FALSE())),"",VLOOKUP($A62,'liste reference'!B:S,19,FALSE())),VLOOKUP($A62,'liste reference'!A:S,19,FALSE())))))</f>
        <v/>
      </c>
      <c r="Q62" s="486" t="str">
        <f aca="false">IF(ISTEXT(H62),"",(B62*$B$7/100)+(C62*$C$7/100))</f>
        <v/>
      </c>
      <c r="R62" s="487" t="str">
        <f aca="false">IF(OR(ISTEXT(H62),Q62=0),"",IF(Q62&lt;0.1,1,IF(Q62&lt;1,2,IF(Q62&lt;10,3,IF(Q62&lt;50,4,IF(Q62&gt;=50,5,""))))))</f>
        <v/>
      </c>
      <c r="S62" s="487" t="n">
        <f aca="false">IF(ISERROR(R62*I62),0,R62*I62)</f>
        <v>0</v>
      </c>
      <c r="T62" s="487" t="n">
        <f aca="false">IF(ISERROR(R62*I62*J62),0,R62*I62*J62)</f>
        <v>0</v>
      </c>
      <c r="U62" s="499" t="n">
        <f aca="false">IF(ISERROR(R62*J62),0,R62*J62)</f>
        <v>0</v>
      </c>
      <c r="V62" s="488" t="str">
        <f aca="false">IF(AND(A62="",F62=0),"",IF(F62=0,"Il manque le(s) % de rec. !",""))</f>
        <v/>
      </c>
      <c r="W62" s="489"/>
      <c r="X62" s="489"/>
      <c r="Y62" s="490" t="str">
        <f aca="false">IF(A62="new.cod","NEWCOD",IF(AND((Z62=""),ISTEXT(A62)),A62,IF(Z62="","",INDEX('liste reference'!$A$8:$A$904,Z62))))</f>
        <v/>
      </c>
      <c r="Z62" s="280" t="str">
        <f aca="false">IF(ISERROR(MATCH(A62,'liste reference'!$A$8:$A$904,0)),IF(ISERROR(MATCH(A62,'liste reference'!$B$8:$B$904,0)),"",(MATCH(A62,'liste reference'!$B$8:$B$904,0))),(MATCH(A62,'liste reference'!$A$8:$A$904,0)))</f>
        <v/>
      </c>
      <c r="AA62" s="491"/>
      <c r="AB62" s="492"/>
      <c r="AC62" s="492"/>
      <c r="BB62" s="280" t="str">
        <f aca="false">IF(A62="","",1)</f>
        <v/>
      </c>
    </row>
    <row r="63" customFormat="false" ht="12.75" hidden="true" customHeight="false" outlineLevel="0" collapsed="false">
      <c r="A63" s="493"/>
      <c r="B63" s="494"/>
      <c r="C63" s="495"/>
      <c r="D63" s="477" t="str">
        <f aca="false">IF(ISERROR(VLOOKUP($A63,'liste reference'!$A$7:$D$904,2,0)),IF(ISERROR(VLOOKUP($A63,'liste reference'!$B$7:$D$904,1,0)),"",VLOOKUP($A63,'liste reference'!$B$7:$D$904,1,0)),VLOOKUP($A63,'liste reference'!$A$7:$D$904,2,0))</f>
        <v/>
      </c>
      <c r="E63" s="496" t="n">
        <f aca="false">IF(D63="",0,VLOOKUP(D63,D$22:D62,1,0))</f>
        <v>0</v>
      </c>
      <c r="F63" s="501" t="n">
        <f aca="false">($B63*$B$7+$C63*$C$7)/100</f>
        <v>0</v>
      </c>
      <c r="G63" s="505" t="str">
        <f aca="false">IF(A63="","",IF(ISERROR(VLOOKUP($A63,'liste reference'!$A$7:$P$904,13,0)),IF(ISERROR(VLOOKUP($A63,'liste reference'!$B$7:$P$904,12,0)),"    -",VLOOKUP($A63,'liste reference'!$B$7:$P$904,12,0)),VLOOKUP($A63,'liste reference'!$A$7:$P$904,13,0)))</f>
        <v/>
      </c>
      <c r="H63" s="506" t="str">
        <f aca="false">IF(A63="","x",IF(ISERROR(VLOOKUP($A63,'liste reference'!$A$8:$P$904,14,0)),IF(ISERROR(VLOOKUP($A63,'liste reference'!$B$8:$P$904,13,0)),"x",VLOOKUP($A63,'liste reference'!$B$8:$P$904,13,0)),VLOOKUP($A63,'liste reference'!$A$8:$P$904,14,0)))</f>
        <v>x</v>
      </c>
      <c r="I63" s="481" t="str">
        <f aca="false">IF(ISNUMBER(H63),IF(ISERROR(VLOOKUP($A63,'liste reference'!$A$7:$P$904,3,0)),IF(ISERROR(VLOOKUP($A63,'liste reference'!$B$7:$P$904,2,0)),"",VLOOKUP($A63,'liste reference'!$B$7:$P$904,2,0)),VLOOKUP($A63,'liste reference'!$A$7:$P$904,3,0)),"")</f>
        <v/>
      </c>
      <c r="J63" s="481" t="str">
        <f aca="false">IF(ISNUMBER(H63),IF(ISERROR(VLOOKUP($A63,'liste reference'!$A$7:$P$904,4,0)),IF(ISERROR(VLOOKUP($A63,'liste reference'!$B$7:$P$904,3,0)),"",VLOOKUP($A63,'liste reference'!$B$7:$P$904,3,0)),VLOOKUP($A63,'liste reference'!$A$7:$P$904,4,0)),"")</f>
        <v/>
      </c>
      <c r="K63" s="482" t="str">
        <f aca="false">IF(A63="NEWCOD",IF(AB63="","Remplir le champs 'Nouveau taxa' svp.",$AB63),IF(ISTEXT($E63),"DEJA SAISI !",IF(A63="","",IF(ISERROR(VLOOKUP($A63,'liste reference'!$A$7:$D$904,2,0)),IF(ISERROR(VLOOKUP($A63,'liste reference'!$B$7:$D$904,1,0)),"code non répertorié ou synonyme",VLOOKUP($A63,'liste reference'!$B$7:$D$904,1,0)),VLOOKUP(A63,'liste reference'!$A$7:$D$904,2,0)))))</f>
        <v/>
      </c>
      <c r="L63" s="498"/>
      <c r="M63" s="498"/>
      <c r="N63" s="498"/>
      <c r="O63" s="484"/>
      <c r="P63" s="485" t="str">
        <f aca="false">IF($A63="NEWCOD",IF($AC63="","No",$AC63),IF(ISTEXT($E63),"DEJA SAISI !",IF($A63="","",IF(ISERROR(VLOOKUP($A63,'liste reference'!A:S,19,FALSE())),IF(ISERROR(VLOOKUP($A63,'liste reference'!B:S,19,FALSE())),"",VLOOKUP($A63,'liste reference'!B:S,19,FALSE())),VLOOKUP($A63,'liste reference'!A:S,19,FALSE())))))</f>
        <v/>
      </c>
      <c r="Q63" s="486" t="str">
        <f aca="false">IF(ISTEXT(H63),"",(B63*$B$7/100)+(C63*$C$7/100))</f>
        <v/>
      </c>
      <c r="R63" s="487" t="str">
        <f aca="false">IF(OR(ISTEXT(H63),Q63=0),"",IF(Q63&lt;0.1,1,IF(Q63&lt;1,2,IF(Q63&lt;10,3,IF(Q63&lt;50,4,IF(Q63&gt;=50,5,""))))))</f>
        <v/>
      </c>
      <c r="S63" s="487" t="n">
        <f aca="false">IF(ISERROR(R63*I63),0,R63*I63)</f>
        <v>0</v>
      </c>
      <c r="T63" s="487" t="n">
        <f aca="false">IF(ISERROR(R63*I63*J63),0,R63*I63*J63)</f>
        <v>0</v>
      </c>
      <c r="U63" s="499" t="n">
        <f aca="false">IF(ISERROR(R63*J63),0,R63*J63)</f>
        <v>0</v>
      </c>
      <c r="V63" s="488" t="str">
        <f aca="false">IF(AND(A63="",F63=0),"",IF(F63=0,"Il manque le(s) % de rec. !",""))</f>
        <v/>
      </c>
      <c r="W63" s="489"/>
      <c r="Y63" s="490" t="str">
        <f aca="false">IF(A63="new.cod","NEWCOD",IF(AND((Z63=""),ISTEXT(A63)),A63,IF(Z63="","",INDEX('liste reference'!$A$8:$A$904,Z63))))</f>
        <v/>
      </c>
      <c r="Z63" s="280" t="str">
        <f aca="false">IF(ISERROR(MATCH(A63,'liste reference'!$A$8:$A$904,0)),IF(ISERROR(MATCH(A63,'liste reference'!$B$8:$B$904,0)),"",(MATCH(A63,'liste reference'!$B$8:$B$904,0))),(MATCH(A63,'liste reference'!$A$8:$A$904,0)))</f>
        <v/>
      </c>
      <c r="AA63" s="491"/>
      <c r="AB63" s="492"/>
      <c r="AC63" s="492"/>
      <c r="BB63" s="280" t="str">
        <f aca="false">IF(A63="","",1)</f>
        <v/>
      </c>
    </row>
    <row r="64" customFormat="false" ht="12.75" hidden="true" customHeight="true" outlineLevel="0" collapsed="false">
      <c r="A64" s="493"/>
      <c r="B64" s="494"/>
      <c r="C64" s="495"/>
      <c r="D64" s="477" t="str">
        <f aca="false">IF(ISERROR(VLOOKUP($A64,'liste reference'!$A$7:$D$904,2,0)),IF(ISERROR(VLOOKUP($A64,'liste reference'!$B$7:$D$904,1,0)),"",VLOOKUP($A64,'liste reference'!$B$7:$D$904,1,0)),VLOOKUP($A64,'liste reference'!$A$7:$D$904,2,0))</f>
        <v/>
      </c>
      <c r="E64" s="496" t="n">
        <f aca="false">IF(D64="",0,VLOOKUP(D64,D$22:D52,1,0))</f>
        <v>0</v>
      </c>
      <c r="F64" s="501" t="n">
        <f aca="false">($B64*$B$7+$C64*$C$7)/100</f>
        <v>0</v>
      </c>
      <c r="G64" s="507" t="str">
        <f aca="false">IF(A64="","",IF(ISERROR(VLOOKUP($A64,'liste reference'!$A$7:$P$904,13,0)),IF(ISERROR(VLOOKUP($A64,'liste reference'!$B$7:$P$904,12,0)),"    -",VLOOKUP($A64,'liste reference'!$B$7:$P$904,12,0)),VLOOKUP($A64,'liste reference'!$A$7:$P$904,13,0)))</f>
        <v/>
      </c>
      <c r="H64" s="508" t="str">
        <f aca="false">IF(A64="","x",IF(ISERROR(VLOOKUP($A64,'liste reference'!$A$8:$P$904,14,0)),IF(ISERROR(VLOOKUP($A64,'liste reference'!$B$8:$P$904,13,0)),"x",VLOOKUP($A64,'liste reference'!$B$8:$P$904,13,0)),VLOOKUP($A64,'liste reference'!$A$8:$P$904,14,0)))</f>
        <v>x</v>
      </c>
      <c r="I64" s="481" t="str">
        <f aca="false">IF(ISNUMBER(H64),IF(ISERROR(VLOOKUP($A64,'liste reference'!$A$7:$P$904,3,0)),IF(ISERROR(VLOOKUP($A64,'liste reference'!$B$7:$P$904,2,0)),"",VLOOKUP($A64,'liste reference'!$B$7:$P$904,2,0)),VLOOKUP($A64,'liste reference'!$A$7:$P$904,3,0)),"")</f>
        <v/>
      </c>
      <c r="J64" s="481" t="str">
        <f aca="false">IF(ISNUMBER(H64),IF(ISERROR(VLOOKUP($A64,'liste reference'!$A$7:$P$904,4,0)),IF(ISERROR(VLOOKUP($A64,'liste reference'!$B$7:$P$904,3,0)),"",VLOOKUP($A64,'liste reference'!$B$7:$P$904,3,0)),VLOOKUP($A64,'liste reference'!$A$7:$P$904,4,0)),"")</f>
        <v/>
      </c>
      <c r="K64" s="482" t="str">
        <f aca="false">IF(A64="NEWCOD",IF(AB64="","Remplir le champs 'Nouveau taxa' svp.",$AB64),IF(ISTEXT($E64),"DEJA SAISI !",IF(A64="","",IF(ISERROR(VLOOKUP($A64,'liste reference'!$A$7:$D$904,2,0)),IF(ISERROR(VLOOKUP($A64,'liste reference'!$B$7:$D$904,1,0)),"code non répertorié ou synonyme",VLOOKUP($A64,'liste reference'!$B$7:$D$904,1,0)),VLOOKUP(A64,'liste reference'!$A$7:$D$904,2,0)))))</f>
        <v/>
      </c>
      <c r="L64" s="498"/>
      <c r="M64" s="498"/>
      <c r="N64" s="498"/>
      <c r="O64" s="484"/>
      <c r="P64" s="485" t="str">
        <f aca="false">IF($A64="NEWCOD",IF($AC64="","No",$AC64),IF(ISTEXT($E64),"DEJA SAISI !",IF($A64="","",IF(ISERROR(VLOOKUP($A64,'liste reference'!A:S,19,FALSE())),IF(ISERROR(VLOOKUP($A64,'liste reference'!B:S,19,FALSE())),"",VLOOKUP($A64,'liste reference'!B:S,19,FALSE())),VLOOKUP($A64,'liste reference'!A:S,19,FALSE())))))</f>
        <v/>
      </c>
      <c r="Q64" s="486" t="str">
        <f aca="false">IF(ISTEXT(H64),"",(B64*$B$7/100)+(C64*$C$7/100))</f>
        <v/>
      </c>
      <c r="R64" s="487" t="str">
        <f aca="false">IF(OR(ISTEXT(H64),Q64=0),"",IF(Q64&lt;0.1,1,IF(Q64&lt;1,2,IF(Q64&lt;10,3,IF(Q64&lt;50,4,IF(Q64&gt;=50,5,""))))))</f>
        <v/>
      </c>
      <c r="S64" s="487" t="n">
        <f aca="false">IF(ISERROR(R64*I64),0,R64*I64)</f>
        <v>0</v>
      </c>
      <c r="T64" s="487" t="n">
        <f aca="false">IF(ISERROR(R64*I64*J64),0,R64*I64*J64)</f>
        <v>0</v>
      </c>
      <c r="U64" s="499" t="n">
        <f aca="false">IF(ISERROR(R64*J64),0,R64*J64)</f>
        <v>0</v>
      </c>
      <c r="V64" s="488" t="str">
        <f aca="false">IF(AND(A64="",F64=0),"",IF(F64=0,"Il manque le(s) % de rec. !",""))</f>
        <v/>
      </c>
      <c r="W64" s="489"/>
      <c r="Y64" s="490" t="str">
        <f aca="false">IF(A64="new.cod","NEWCOD",IF(AND((Z64=""),ISTEXT(A64)),A64,IF(Z64="","",INDEX('liste reference'!$A$8:$A$904,Z64))))</f>
        <v/>
      </c>
      <c r="Z64" s="280" t="str">
        <f aca="false">IF(ISERROR(MATCH(A64,'liste reference'!$A$8:$A$904,0)),IF(ISERROR(MATCH(A64,'liste reference'!$B$8:$B$904,0)),"",(MATCH(A64,'liste reference'!$B$8:$B$904,0))),(MATCH(A64,'liste reference'!$A$8:$A$904,0)))</f>
        <v/>
      </c>
      <c r="AA64" s="491"/>
      <c r="AB64" s="492"/>
      <c r="AC64" s="492"/>
      <c r="BB64" s="280" t="str">
        <f aca="false">IF(A64="","",1)</f>
        <v/>
      </c>
    </row>
    <row r="65" customFormat="false" ht="12.75" hidden="true" customHeight="false" outlineLevel="0" collapsed="false">
      <c r="A65" s="493"/>
      <c r="B65" s="494"/>
      <c r="C65" s="495"/>
      <c r="D65" s="477" t="str">
        <f aca="false">IF(ISERROR(VLOOKUP($A65,'liste reference'!$A$7:$D$904,2,0)),IF(ISERROR(VLOOKUP($A65,'liste reference'!$B$7:$D$904,1,0)),"",VLOOKUP($A65,'liste reference'!$B$7:$D$904,1,0)),VLOOKUP($A65,'liste reference'!$A$7:$D$904,2,0))</f>
        <v/>
      </c>
      <c r="E65" s="496" t="n">
        <f aca="false">IF(D65="",0,VLOOKUP(D65,D$22:D53,1,0))</f>
        <v>0</v>
      </c>
      <c r="F65" s="501" t="n">
        <f aca="false">($B65*$B$7+$C65*$C$7)/100</f>
        <v>0</v>
      </c>
      <c r="G65" s="507" t="str">
        <f aca="false">IF(A65="","",IF(ISERROR(VLOOKUP($A65,'liste reference'!$A$7:$P$904,13,0)),IF(ISERROR(VLOOKUP($A65,'liste reference'!$B$7:$P$904,12,0)),"    -",VLOOKUP($A65,'liste reference'!$B$7:$P$904,12,0)),VLOOKUP($A65,'liste reference'!$A$7:$P$904,13,0)))</f>
        <v/>
      </c>
      <c r="H65" s="508" t="str">
        <f aca="false">IF(A65="","x",IF(ISERROR(VLOOKUP($A65,'liste reference'!$A$8:$P$904,14,0)),IF(ISERROR(VLOOKUP($A65,'liste reference'!$B$8:$P$904,13,0)),"x",VLOOKUP($A65,'liste reference'!$B$8:$P$904,13,0)),VLOOKUP($A65,'liste reference'!$A$8:$P$904,14,0)))</f>
        <v>x</v>
      </c>
      <c r="I65" s="481" t="str">
        <f aca="false">IF(ISNUMBER(H65),IF(ISERROR(VLOOKUP($A65,'liste reference'!$A$7:$P$904,3,0)),IF(ISERROR(VLOOKUP($A65,'liste reference'!$B$7:$P$904,2,0)),"",VLOOKUP($A65,'liste reference'!$B$7:$P$904,2,0)),VLOOKUP($A65,'liste reference'!$A$7:$P$904,3,0)),"")</f>
        <v/>
      </c>
      <c r="J65" s="481" t="str">
        <f aca="false">IF(ISNUMBER(H65),IF(ISERROR(VLOOKUP($A65,'liste reference'!$A$7:$P$904,4,0)),IF(ISERROR(VLOOKUP($A65,'liste reference'!$B$7:$P$904,3,0)),"",VLOOKUP($A65,'liste reference'!$B$7:$P$904,3,0)),VLOOKUP($A65,'liste reference'!$A$7:$P$904,4,0)),"")</f>
        <v/>
      </c>
      <c r="K65" s="482" t="str">
        <f aca="false">IF(A65="NEWCOD",IF(AB65="","Remplir le champs 'Nouveau taxa' svp.",$AB65),IF(ISTEXT($E65),"DEJA SAISI !",IF(A65="","",IF(ISERROR(VLOOKUP($A65,'liste reference'!$A$7:$D$904,2,0)),IF(ISERROR(VLOOKUP($A65,'liste reference'!$B$7:$D$904,1,0)),"code non répertorié ou synonyme",VLOOKUP($A65,'liste reference'!$B$7:$D$904,1,0)),VLOOKUP(A65,'liste reference'!$A$7:$D$904,2,0)))))</f>
        <v/>
      </c>
      <c r="L65" s="498"/>
      <c r="M65" s="498"/>
      <c r="N65" s="498"/>
      <c r="O65" s="484"/>
      <c r="P65" s="485" t="str">
        <f aca="false">IF($A65="NEWCOD",IF($AC65="","No",$AC65),IF(ISTEXT($E65),"DEJA SAISI !",IF($A65="","",IF(ISERROR(VLOOKUP($A65,'liste reference'!A:S,19,FALSE())),IF(ISERROR(VLOOKUP($A65,'liste reference'!B:S,19,FALSE())),"",VLOOKUP($A65,'liste reference'!B:S,19,FALSE())),VLOOKUP($A65,'liste reference'!A:S,19,FALSE())))))</f>
        <v/>
      </c>
      <c r="Q65" s="486" t="str">
        <f aca="false">IF(ISTEXT(H65),"",(B65*$B$7/100)+(C65*$C$7/100))</f>
        <v/>
      </c>
      <c r="R65" s="487" t="str">
        <f aca="false">IF(OR(ISTEXT(H65),Q65=0),"",IF(Q65&lt;0.1,1,IF(Q65&lt;1,2,IF(Q65&lt;10,3,IF(Q65&lt;50,4,IF(Q65&gt;=50,5,""))))))</f>
        <v/>
      </c>
      <c r="S65" s="487" t="n">
        <f aca="false">IF(ISERROR(R65*I65),0,R65*I65)</f>
        <v>0</v>
      </c>
      <c r="T65" s="487" t="n">
        <f aca="false">IF(ISERROR(R65*I65*J65),0,R65*I65*J65)</f>
        <v>0</v>
      </c>
      <c r="U65" s="499" t="n">
        <f aca="false">IF(ISERROR(R65*J65),0,R65*J65)</f>
        <v>0</v>
      </c>
      <c r="V65" s="488" t="str">
        <f aca="false">IF(AND(A65="",F65=0),"",IF(F65=0,"Il manque le(s) % de rec. !",""))</f>
        <v/>
      </c>
      <c r="W65" s="489"/>
      <c r="Y65" s="490" t="str">
        <f aca="false">IF(A65="new.cod","NEWCOD",IF(AND((Z65=""),ISTEXT(A65)),A65,IF(Z65="","",INDEX('liste reference'!$A$8:$A$904,Z65))))</f>
        <v/>
      </c>
      <c r="Z65" s="280" t="str">
        <f aca="false">IF(ISERROR(MATCH(A65,'liste reference'!$A$8:$A$904,0)),IF(ISERROR(MATCH(A65,'liste reference'!$B$8:$B$904,0)),"",(MATCH(A65,'liste reference'!$B$8:$B$904,0))),(MATCH(A65,'liste reference'!$A$8:$A$904,0)))</f>
        <v/>
      </c>
      <c r="AA65" s="491"/>
      <c r="AB65" s="492"/>
      <c r="AC65" s="492"/>
      <c r="BB65" s="280" t="str">
        <f aca="false">IF(A65="","",1)</f>
        <v/>
      </c>
    </row>
    <row r="66" customFormat="false" ht="12.75" hidden="true" customHeight="false" outlineLevel="0" collapsed="false">
      <c r="A66" s="493"/>
      <c r="B66" s="494"/>
      <c r="C66" s="495"/>
      <c r="D66" s="477" t="str">
        <f aca="false">IF(ISERROR(VLOOKUP($A66,'liste reference'!$A$7:$D$904,2,0)),IF(ISERROR(VLOOKUP($A66,'liste reference'!$B$7:$D$904,1,0)),"",VLOOKUP($A66,'liste reference'!$B$7:$D$904,1,0)),VLOOKUP($A66,'liste reference'!$A$7:$D$904,2,0))</f>
        <v/>
      </c>
      <c r="E66" s="496" t="n">
        <f aca="false">IF(D66="",0,VLOOKUP(D66,D$22:D51,1,0))</f>
        <v>0</v>
      </c>
      <c r="F66" s="501" t="n">
        <f aca="false">($B66*$B$7+$C66*$C$7)/100</f>
        <v>0</v>
      </c>
      <c r="G66" s="507" t="str">
        <f aca="false">IF(A66="","",IF(ISERROR(VLOOKUP($A66,'liste reference'!$A$7:$P$904,13,0)),IF(ISERROR(VLOOKUP($A66,'liste reference'!$B$7:$P$904,12,0)),"    -",VLOOKUP($A66,'liste reference'!$B$7:$P$904,12,0)),VLOOKUP($A66,'liste reference'!$A$7:$P$904,13,0)))</f>
        <v/>
      </c>
      <c r="H66" s="508" t="str">
        <f aca="false">IF(A66="","x",IF(ISERROR(VLOOKUP($A66,'liste reference'!$A$8:$P$904,14,0)),IF(ISERROR(VLOOKUP($A66,'liste reference'!$B$8:$P$904,13,0)),"x",VLOOKUP($A66,'liste reference'!$B$8:$P$904,13,0)),VLOOKUP($A66,'liste reference'!$A$8:$P$904,14,0)))</f>
        <v>x</v>
      </c>
      <c r="I66" s="481" t="str">
        <f aca="false">IF(ISNUMBER(H66),IF(ISERROR(VLOOKUP($A66,'liste reference'!$A$7:$P$904,3,0)),IF(ISERROR(VLOOKUP($A66,'liste reference'!$B$7:$P$904,2,0)),"",VLOOKUP($A66,'liste reference'!$B$7:$P$904,2,0)),VLOOKUP($A66,'liste reference'!$A$7:$P$904,3,0)),"")</f>
        <v/>
      </c>
      <c r="J66" s="481" t="str">
        <f aca="false">IF(ISNUMBER(H66),IF(ISERROR(VLOOKUP($A66,'liste reference'!$A$7:$P$904,4,0)),IF(ISERROR(VLOOKUP($A66,'liste reference'!$B$7:$P$904,3,0)),"",VLOOKUP($A66,'liste reference'!$B$7:$P$904,3,0)),VLOOKUP($A66,'liste reference'!$A$7:$P$904,4,0)),"")</f>
        <v/>
      </c>
      <c r="K66" s="482" t="str">
        <f aca="false">IF(A66="NEWCOD",IF(AB66="","Remplir le champs 'Nouveau taxa' svp.",$AB66),IF(ISTEXT($E66),"DEJA SAISI !",IF(A66="","",IF(ISERROR(VLOOKUP($A66,'liste reference'!$A$7:$D$904,2,0)),IF(ISERROR(VLOOKUP($A66,'liste reference'!$B$7:$D$904,1,0)),"code non répertorié ou synonyme",VLOOKUP($A66,'liste reference'!$B$7:$D$904,1,0)),VLOOKUP(A66,'liste reference'!$A$7:$D$904,2,0)))))</f>
        <v/>
      </c>
      <c r="L66" s="498"/>
      <c r="M66" s="498"/>
      <c r="N66" s="498"/>
      <c r="O66" s="484"/>
      <c r="P66" s="485" t="str">
        <f aca="false">IF($A66="NEWCOD",IF($AC66="","No",$AC66),IF(ISTEXT($E66),"DEJA SAISI !",IF($A66="","",IF(ISERROR(VLOOKUP($A66,'liste reference'!A:S,19,FALSE())),IF(ISERROR(VLOOKUP($A66,'liste reference'!B:S,19,FALSE())),"",VLOOKUP($A66,'liste reference'!B:S,19,FALSE())),VLOOKUP($A66,'liste reference'!A:S,19,FALSE())))))</f>
        <v/>
      </c>
      <c r="Q66" s="486" t="str">
        <f aca="false">IF(ISTEXT(H66),"",(B66*$B$7/100)+(C66*$C$7/100))</f>
        <v/>
      </c>
      <c r="R66" s="487" t="str">
        <f aca="false">IF(OR(ISTEXT(H66),Q66=0),"",IF(Q66&lt;0.1,1,IF(Q66&lt;1,2,IF(Q66&lt;10,3,IF(Q66&lt;50,4,IF(Q66&gt;=50,5,""))))))</f>
        <v/>
      </c>
      <c r="S66" s="487" t="n">
        <f aca="false">IF(ISERROR(R66*I66),0,R66*I66)</f>
        <v>0</v>
      </c>
      <c r="T66" s="487" t="n">
        <f aca="false">IF(ISERROR(R66*I66*J66),0,R66*I66*J66)</f>
        <v>0</v>
      </c>
      <c r="U66" s="499" t="n">
        <f aca="false">IF(ISERROR(R66*J66),0,R66*J66)</f>
        <v>0</v>
      </c>
      <c r="V66" s="488" t="str">
        <f aca="false">IF(AND(A66="",F66=0),"",IF(F66=0,"Il manque le(s) % de rec. !",""))</f>
        <v/>
      </c>
      <c r="W66" s="489"/>
      <c r="Y66" s="490" t="str">
        <f aca="false">IF(A66="new.cod","NEWCOD",IF(AND((Z66=""),ISTEXT(A66)),A66,IF(Z66="","",INDEX('liste reference'!$A$8:$A$904,Z66))))</f>
        <v/>
      </c>
      <c r="Z66" s="280" t="str">
        <f aca="false">IF(ISERROR(MATCH(A66,'liste reference'!$A$8:$A$904,0)),IF(ISERROR(MATCH(A66,'liste reference'!$B$8:$B$904,0)),"",(MATCH(A66,'liste reference'!$B$8:$B$904,0))),(MATCH(A66,'liste reference'!$A$8:$A$904,0)))</f>
        <v/>
      </c>
      <c r="AA66" s="491"/>
      <c r="AB66" s="492"/>
      <c r="AC66" s="492"/>
      <c r="BB66" s="280" t="str">
        <f aca="false">IF(A66="","",1)</f>
        <v/>
      </c>
    </row>
    <row r="67" customFormat="false" ht="12.75" hidden="true" customHeight="false" outlineLevel="0" collapsed="false">
      <c r="A67" s="493"/>
      <c r="B67" s="494"/>
      <c r="C67" s="495"/>
      <c r="D67" s="477" t="str">
        <f aca="false">IF(ISERROR(VLOOKUP($A67,'liste reference'!$A$7:$D$904,2,0)),IF(ISERROR(VLOOKUP($A67,'liste reference'!$B$7:$D$904,1,0)),"",VLOOKUP($A67,'liste reference'!$B$7:$D$904,1,0)),VLOOKUP($A67,'liste reference'!$A$7:$D$904,2,0))</f>
        <v/>
      </c>
      <c r="E67" s="496" t="n">
        <f aca="false">IF(D67="",0,VLOOKUP(D67,D$22:D52,1,0))</f>
        <v>0</v>
      </c>
      <c r="F67" s="501" t="n">
        <f aca="false">($B67*$B$7+$C67*$C$7)/100</f>
        <v>0</v>
      </c>
      <c r="G67" s="507" t="str">
        <f aca="false">IF(A67="","",IF(ISERROR(VLOOKUP($A67,'liste reference'!$A$7:$P$904,13,0)),IF(ISERROR(VLOOKUP($A67,'liste reference'!$B$7:$P$904,12,0)),"    -",VLOOKUP($A67,'liste reference'!$B$7:$P$904,12,0)),VLOOKUP($A67,'liste reference'!$A$7:$P$904,13,0)))</f>
        <v/>
      </c>
      <c r="H67" s="508" t="str">
        <f aca="false">IF(A67="","x",IF(ISERROR(VLOOKUP($A67,'liste reference'!$A$8:$P$904,14,0)),IF(ISERROR(VLOOKUP($A67,'liste reference'!$B$8:$P$904,13,0)),"x",VLOOKUP($A67,'liste reference'!$B$8:$P$904,13,0)),VLOOKUP($A67,'liste reference'!$A$8:$P$904,14,0)))</f>
        <v>x</v>
      </c>
      <c r="I67" s="481" t="str">
        <f aca="false">IF(ISNUMBER(H67),IF(ISERROR(VLOOKUP($A67,'liste reference'!$A$7:$P$904,3,0)),IF(ISERROR(VLOOKUP($A67,'liste reference'!$B$7:$P$904,2,0)),"",VLOOKUP($A67,'liste reference'!$B$7:$P$904,2,0)),VLOOKUP($A67,'liste reference'!$A$7:$P$904,3,0)),"")</f>
        <v/>
      </c>
      <c r="J67" s="481" t="str">
        <f aca="false">IF(ISNUMBER(H67),IF(ISERROR(VLOOKUP($A67,'liste reference'!$A$7:$P$904,4,0)),IF(ISERROR(VLOOKUP($A67,'liste reference'!$B$7:$P$904,3,0)),"",VLOOKUP($A67,'liste reference'!$B$7:$P$904,3,0)),VLOOKUP($A67,'liste reference'!$A$7:$P$904,4,0)),"")</f>
        <v/>
      </c>
      <c r="K67" s="482" t="str">
        <f aca="false">IF(A67="NEWCOD",IF(AB67="","Remplir le champs 'Nouveau taxa' svp.",$AB67),IF(ISTEXT($E67),"DEJA SAISI !",IF(A67="","",IF(ISERROR(VLOOKUP($A67,'liste reference'!$A$7:$D$904,2,0)),IF(ISERROR(VLOOKUP($A67,'liste reference'!$B$7:$D$904,1,0)),"code non répertorié ou synonyme",VLOOKUP($A67,'liste reference'!$B$7:$D$904,1,0)),VLOOKUP(A67,'liste reference'!$A$7:$D$904,2,0)))))</f>
        <v/>
      </c>
      <c r="L67" s="498"/>
      <c r="M67" s="498"/>
      <c r="N67" s="498"/>
      <c r="O67" s="484"/>
      <c r="P67" s="485" t="str">
        <f aca="false">IF($A67="NEWCOD",IF($AC67="","No",$AC67),IF(ISTEXT($E67),"DEJA SAISI !",IF($A67="","",IF(ISERROR(VLOOKUP($A67,'liste reference'!A:S,19,FALSE())),IF(ISERROR(VLOOKUP($A67,'liste reference'!B:S,19,FALSE())),"",VLOOKUP($A67,'liste reference'!B:S,19,FALSE())),VLOOKUP($A67,'liste reference'!A:S,19,FALSE())))))</f>
        <v/>
      </c>
      <c r="Q67" s="486" t="str">
        <f aca="false">IF(ISTEXT(H67),"",(B67*$B$7/100)+(C67*$C$7/100))</f>
        <v/>
      </c>
      <c r="R67" s="487" t="str">
        <f aca="false">IF(OR(ISTEXT(H67),Q67=0),"",IF(Q67&lt;0.1,1,IF(Q67&lt;1,2,IF(Q67&lt;10,3,IF(Q67&lt;50,4,IF(Q67&gt;=50,5,""))))))</f>
        <v/>
      </c>
      <c r="S67" s="487" t="n">
        <f aca="false">IF(ISERROR(R67*I67),0,R67*I67)</f>
        <v>0</v>
      </c>
      <c r="T67" s="487" t="n">
        <f aca="false">IF(ISERROR(R67*I67*J67),0,R67*I67*J67)</f>
        <v>0</v>
      </c>
      <c r="U67" s="499" t="n">
        <f aca="false">IF(ISERROR(R67*J67),0,R67*J67)</f>
        <v>0</v>
      </c>
      <c r="V67" s="488" t="str">
        <f aca="false">IF(AND(A67="",F67=0),"",IF(F67=0,"Il manque le(s) % de rec. !",""))</f>
        <v/>
      </c>
      <c r="W67" s="489"/>
      <c r="Y67" s="490" t="str">
        <f aca="false">IF(A67="new.cod","NEWCOD",IF(AND((Z67=""),ISTEXT(A67)),A67,IF(Z67="","",INDEX('liste reference'!$A$8:$A$904,Z67))))</f>
        <v/>
      </c>
      <c r="Z67" s="280" t="str">
        <f aca="false">IF(ISERROR(MATCH(A67,'liste reference'!$A$8:$A$904,0)),IF(ISERROR(MATCH(A67,'liste reference'!$B$8:$B$904,0)),"",(MATCH(A67,'liste reference'!$B$8:$B$904,0))),(MATCH(A67,'liste reference'!$A$8:$A$904,0)))</f>
        <v/>
      </c>
      <c r="AA67" s="491"/>
      <c r="AB67" s="492"/>
      <c r="AC67" s="492"/>
      <c r="BB67" s="280" t="str">
        <f aca="false">IF(A67="","",1)</f>
        <v/>
      </c>
    </row>
    <row r="68" customFormat="false" ht="12.75" hidden="true" customHeight="false" outlineLevel="0" collapsed="false">
      <c r="A68" s="493"/>
      <c r="B68" s="494"/>
      <c r="C68" s="495"/>
      <c r="D68" s="477" t="str">
        <f aca="false">IF(ISERROR(VLOOKUP($A68,'liste reference'!$A$7:$D$904,2,0)),IF(ISERROR(VLOOKUP($A68,'liste reference'!$B$7:$D$904,1,0)),"",VLOOKUP($A68,'liste reference'!$B$7:$D$904,1,0)),VLOOKUP($A68,'liste reference'!$A$7:$D$904,2,0))</f>
        <v/>
      </c>
      <c r="E68" s="496" t="n">
        <f aca="false">IF(D68="",0,VLOOKUP(D68,D$22:D53,1,0))</f>
        <v>0</v>
      </c>
      <c r="F68" s="501" t="n">
        <f aca="false">($B68*$B$7+$C68*$C$7)/100</f>
        <v>0</v>
      </c>
      <c r="G68" s="507" t="str">
        <f aca="false">IF(A68="","",IF(ISERROR(VLOOKUP($A68,'liste reference'!$A$7:$P$904,13,0)),IF(ISERROR(VLOOKUP($A68,'liste reference'!$B$7:$P$904,12,0)),"    -",VLOOKUP($A68,'liste reference'!$B$7:$P$904,12,0)),VLOOKUP($A68,'liste reference'!$A$7:$P$904,13,0)))</f>
        <v/>
      </c>
      <c r="H68" s="508" t="str">
        <f aca="false">IF(A68="","x",IF(ISERROR(VLOOKUP($A68,'liste reference'!$A$8:$P$904,14,0)),IF(ISERROR(VLOOKUP($A68,'liste reference'!$B$8:$P$904,13,0)),"x",VLOOKUP($A68,'liste reference'!$B$8:$P$904,13,0)),VLOOKUP($A68,'liste reference'!$A$8:$P$904,14,0)))</f>
        <v>x</v>
      </c>
      <c r="I68" s="481" t="str">
        <f aca="false">IF(ISNUMBER(H68),IF(ISERROR(VLOOKUP($A68,'liste reference'!$A$7:$P$904,3,0)),IF(ISERROR(VLOOKUP($A68,'liste reference'!$B$7:$P$904,2,0)),"",VLOOKUP($A68,'liste reference'!$B$7:$P$904,2,0)),VLOOKUP($A68,'liste reference'!$A$7:$P$904,3,0)),"")</f>
        <v/>
      </c>
      <c r="J68" s="481" t="str">
        <f aca="false">IF(ISNUMBER(H68),IF(ISERROR(VLOOKUP($A68,'liste reference'!$A$7:$P$904,4,0)),IF(ISERROR(VLOOKUP($A68,'liste reference'!$B$7:$P$904,3,0)),"",VLOOKUP($A68,'liste reference'!$B$7:$P$904,3,0)),VLOOKUP($A68,'liste reference'!$A$7:$P$904,4,0)),"")</f>
        <v/>
      </c>
      <c r="K68" s="482" t="str">
        <f aca="false">IF(A68="NEWCOD",IF(AB68="","Remplir le champs 'Nouveau taxa' svp.",$AB68),IF(ISTEXT($E68),"DEJA SAISI !",IF(A68="","",IF(ISERROR(VLOOKUP($A68,'liste reference'!$A$7:$D$904,2,0)),IF(ISERROR(VLOOKUP($A68,'liste reference'!$B$7:$D$904,1,0)),"code non répertorié ou synonyme",VLOOKUP($A68,'liste reference'!$B$7:$D$904,1,0)),VLOOKUP(A68,'liste reference'!$A$7:$D$904,2,0)))))</f>
        <v/>
      </c>
      <c r="L68" s="498"/>
      <c r="M68" s="498"/>
      <c r="N68" s="498"/>
      <c r="O68" s="484"/>
      <c r="P68" s="485" t="str">
        <f aca="false">IF($A68="NEWCOD",IF($AC68="","No",$AC68),IF(ISTEXT($E68),"DEJA SAISI !",IF($A68="","",IF(ISERROR(VLOOKUP($A68,'liste reference'!A:S,19,FALSE())),IF(ISERROR(VLOOKUP($A68,'liste reference'!B:S,19,FALSE())),"",VLOOKUP($A68,'liste reference'!B:S,19,FALSE())),VLOOKUP($A68,'liste reference'!A:S,19,FALSE())))))</f>
        <v/>
      </c>
      <c r="Q68" s="486" t="str">
        <f aca="false">IF(ISTEXT(H68),"",(B68*$B$7/100)+(C68*$C$7/100))</f>
        <v/>
      </c>
      <c r="R68" s="487" t="str">
        <f aca="false">IF(OR(ISTEXT(H68),Q68=0),"",IF(Q68&lt;0.1,1,IF(Q68&lt;1,2,IF(Q68&lt;10,3,IF(Q68&lt;50,4,IF(Q68&gt;=50,5,""))))))</f>
        <v/>
      </c>
      <c r="S68" s="487" t="n">
        <f aca="false">IF(ISERROR(R68*I68),0,R68*I68)</f>
        <v>0</v>
      </c>
      <c r="T68" s="487" t="n">
        <f aca="false">IF(ISERROR(R68*I68*J68),0,R68*I68*J68)</f>
        <v>0</v>
      </c>
      <c r="U68" s="499" t="n">
        <f aca="false">IF(ISERROR(R68*J68),0,R68*J68)</f>
        <v>0</v>
      </c>
      <c r="V68" s="488" t="str">
        <f aca="false">IF(AND(A68="",F68=0),"",IF(F68=0,"Il manque le(s) % de rec. !",""))</f>
        <v/>
      </c>
      <c r="W68" s="489"/>
      <c r="Y68" s="490" t="str">
        <f aca="false">IF(A68="new.cod","NEWCOD",IF(AND((Z68=""),ISTEXT(A68)),A68,IF(Z68="","",INDEX('liste reference'!$A$8:$A$904,Z68))))</f>
        <v/>
      </c>
      <c r="Z68" s="280" t="str">
        <f aca="false">IF(ISERROR(MATCH(A68,'liste reference'!$A$8:$A$904,0)),IF(ISERROR(MATCH(A68,'liste reference'!$B$8:$B$904,0)),"",(MATCH(A68,'liste reference'!$B$8:$B$904,0))),(MATCH(A68,'liste reference'!$A$8:$A$904,0)))</f>
        <v/>
      </c>
      <c r="AA68" s="491"/>
      <c r="AB68" s="492"/>
      <c r="AC68" s="492"/>
      <c r="BB68" s="280" t="str">
        <f aca="false">IF(A68="","",1)</f>
        <v/>
      </c>
    </row>
    <row r="69" customFormat="false" ht="12.75" hidden="true" customHeight="false" outlineLevel="0" collapsed="false">
      <c r="A69" s="493"/>
      <c r="B69" s="494"/>
      <c r="C69" s="495"/>
      <c r="D69" s="477" t="str">
        <f aca="false">IF(ISERROR(VLOOKUP($A69,'liste reference'!$A$7:$D$904,2,0)),IF(ISERROR(VLOOKUP($A69,'liste reference'!$B$7:$D$904,1,0)),"",VLOOKUP($A69,'liste reference'!$B$7:$D$904,1,0)),VLOOKUP($A69,'liste reference'!$A$7:$D$904,2,0))</f>
        <v/>
      </c>
      <c r="E69" s="496" t="n">
        <f aca="false">IF(D69="",0,VLOOKUP(D69,D$22:D54,1,0))</f>
        <v>0</v>
      </c>
      <c r="F69" s="501" t="n">
        <f aca="false">($B69*$B$7+$C69*$C$7)/100</f>
        <v>0</v>
      </c>
      <c r="G69" s="507" t="str">
        <f aca="false">IF(A69="","",IF(ISERROR(VLOOKUP($A69,'liste reference'!$A$7:$P$904,13,0)),IF(ISERROR(VLOOKUP($A69,'liste reference'!$B$7:$P$904,12,0)),"    -",VLOOKUP($A69,'liste reference'!$B$7:$P$904,12,0)),VLOOKUP($A69,'liste reference'!$A$7:$P$904,13,0)))</f>
        <v/>
      </c>
      <c r="H69" s="508" t="str">
        <f aca="false">IF(A69="","x",IF(ISERROR(VLOOKUP($A69,'liste reference'!$A$8:$P$904,14,0)),IF(ISERROR(VLOOKUP($A69,'liste reference'!$B$8:$P$904,13,0)),"x",VLOOKUP($A69,'liste reference'!$B$8:$P$904,13,0)),VLOOKUP($A69,'liste reference'!$A$8:$P$904,14,0)))</f>
        <v>x</v>
      </c>
      <c r="I69" s="481" t="str">
        <f aca="false">IF(ISNUMBER(H69),IF(ISERROR(VLOOKUP($A69,'liste reference'!$A$7:$P$904,3,0)),IF(ISERROR(VLOOKUP($A69,'liste reference'!$B$7:$P$904,2,0)),"",VLOOKUP($A69,'liste reference'!$B$7:$P$904,2,0)),VLOOKUP($A69,'liste reference'!$A$7:$P$904,3,0)),"")</f>
        <v/>
      </c>
      <c r="J69" s="481" t="str">
        <f aca="false">IF(ISNUMBER(H69),IF(ISERROR(VLOOKUP($A69,'liste reference'!$A$7:$P$904,4,0)),IF(ISERROR(VLOOKUP($A69,'liste reference'!$B$7:$P$904,3,0)),"",VLOOKUP($A69,'liste reference'!$B$7:$P$904,3,0)),VLOOKUP($A69,'liste reference'!$A$7:$P$904,4,0)),"")</f>
        <v/>
      </c>
      <c r="K69" s="482" t="str">
        <f aca="false">IF(A69="NEWCOD",IF(AB69="","Remplir le champs 'Nouveau taxa' svp.",$AB69),IF(ISTEXT($E69),"DEJA SAISI !",IF(A69="","",IF(ISERROR(VLOOKUP($A69,'liste reference'!$A$7:$D$904,2,0)),IF(ISERROR(VLOOKUP($A69,'liste reference'!$B$7:$D$904,1,0)),"code non répertorié ou synonyme",VLOOKUP($A69,'liste reference'!$B$7:$D$904,1,0)),VLOOKUP(A69,'liste reference'!$A$7:$D$904,2,0)))))</f>
        <v/>
      </c>
      <c r="L69" s="498"/>
      <c r="M69" s="498"/>
      <c r="N69" s="498"/>
      <c r="O69" s="484"/>
      <c r="P69" s="485" t="str">
        <f aca="false">IF($A69="NEWCOD",IF($AC69="","No",$AC69),IF(ISTEXT($E69),"DEJA SAISI !",IF($A69="","",IF(ISERROR(VLOOKUP($A69,'liste reference'!A:S,19,FALSE())),IF(ISERROR(VLOOKUP($A69,'liste reference'!B:S,19,FALSE())),"",VLOOKUP($A69,'liste reference'!B:S,19,FALSE())),VLOOKUP($A69,'liste reference'!A:S,19,FALSE())))))</f>
        <v/>
      </c>
      <c r="Q69" s="486" t="str">
        <f aca="false">IF(ISTEXT(H69),"",(B69*$B$7/100)+(C69*$C$7/100))</f>
        <v/>
      </c>
      <c r="R69" s="487" t="str">
        <f aca="false">IF(OR(ISTEXT(H69),Q69=0),"",IF(Q69&lt;0.1,1,IF(Q69&lt;1,2,IF(Q69&lt;10,3,IF(Q69&lt;50,4,IF(Q69&gt;=50,5,""))))))</f>
        <v/>
      </c>
      <c r="S69" s="487" t="n">
        <f aca="false">IF(ISERROR(R69*I69),0,R69*I69)</f>
        <v>0</v>
      </c>
      <c r="T69" s="487" t="n">
        <f aca="false">IF(ISERROR(R69*I69*J69),0,R69*I69*J69)</f>
        <v>0</v>
      </c>
      <c r="U69" s="499" t="n">
        <f aca="false">IF(ISERROR(R69*J69),0,R69*J69)</f>
        <v>0</v>
      </c>
      <c r="V69" s="488" t="str">
        <f aca="false">IF(AND(A69="",F69=0),"",IF(F69=0,"Il manque le(s) % de rec. !",""))</f>
        <v/>
      </c>
      <c r="W69" s="489"/>
      <c r="Y69" s="490" t="str">
        <f aca="false">IF(A69="new.cod","NEWCOD",IF(AND((Z69=""),ISTEXT(A69)),A69,IF(Z69="","",INDEX('liste reference'!$A$8:$A$904,Z69))))</f>
        <v/>
      </c>
      <c r="Z69" s="280" t="str">
        <f aca="false">IF(ISERROR(MATCH(A69,'liste reference'!$A$8:$A$904,0)),IF(ISERROR(MATCH(A69,'liste reference'!$B$8:$B$904,0)),"",(MATCH(A69,'liste reference'!$B$8:$B$904,0))),(MATCH(A69,'liste reference'!$A$8:$A$904,0)))</f>
        <v/>
      </c>
      <c r="AA69" s="491"/>
      <c r="AB69" s="492"/>
      <c r="AC69" s="492"/>
      <c r="BB69" s="280" t="str">
        <f aca="false">IF(A69="","",1)</f>
        <v/>
      </c>
    </row>
    <row r="70" customFormat="false" ht="12.75" hidden="true" customHeight="false" outlineLevel="0" collapsed="false">
      <c r="A70" s="493"/>
      <c r="B70" s="494"/>
      <c r="C70" s="495"/>
      <c r="D70" s="477" t="str">
        <f aca="false">IF(ISERROR(VLOOKUP($A70,'liste reference'!$A$7:$D$904,2,0)),IF(ISERROR(VLOOKUP($A70,'liste reference'!$B$7:$D$904,1,0)),"",VLOOKUP($A70,'liste reference'!$B$7:$D$904,1,0)),VLOOKUP($A70,'liste reference'!$A$7:$D$904,2,0))</f>
        <v/>
      </c>
      <c r="E70" s="496" t="n">
        <f aca="false">IF(D70="",0,VLOOKUP(D70,D$22:D55,1,0))</f>
        <v>0</v>
      </c>
      <c r="F70" s="501" t="n">
        <f aca="false">($B70*$B$7+$C70*$C$7)/100</f>
        <v>0</v>
      </c>
      <c r="G70" s="507" t="str">
        <f aca="false">IF(A70="","",IF(ISERROR(VLOOKUP($A70,'liste reference'!$A$7:$P$904,13,0)),IF(ISERROR(VLOOKUP($A70,'liste reference'!$B$7:$P$904,12,0)),"    -",VLOOKUP($A70,'liste reference'!$B$7:$P$904,12,0)),VLOOKUP($A70,'liste reference'!$A$7:$P$904,13,0)))</f>
        <v/>
      </c>
      <c r="H70" s="508" t="str">
        <f aca="false">IF(A70="","x",IF(ISERROR(VLOOKUP($A70,'liste reference'!$A$8:$P$904,14,0)),IF(ISERROR(VLOOKUP($A70,'liste reference'!$B$8:$P$904,13,0)),"x",VLOOKUP($A70,'liste reference'!$B$8:$P$904,13,0)),VLOOKUP($A70,'liste reference'!$A$8:$P$904,14,0)))</f>
        <v>x</v>
      </c>
      <c r="I70" s="481" t="str">
        <f aca="false">IF(ISNUMBER(H70),IF(ISERROR(VLOOKUP($A70,'liste reference'!$A$7:$P$904,3,0)),IF(ISERROR(VLOOKUP($A70,'liste reference'!$B$7:$P$904,2,0)),"",VLOOKUP($A70,'liste reference'!$B$7:$P$904,2,0)),VLOOKUP($A70,'liste reference'!$A$7:$P$904,3,0)),"")</f>
        <v/>
      </c>
      <c r="J70" s="481" t="str">
        <f aca="false">IF(ISNUMBER(H70),IF(ISERROR(VLOOKUP($A70,'liste reference'!$A$7:$P$904,4,0)),IF(ISERROR(VLOOKUP($A70,'liste reference'!$B$7:$P$904,3,0)),"",VLOOKUP($A70,'liste reference'!$B$7:$P$904,3,0)),VLOOKUP($A70,'liste reference'!$A$7:$P$904,4,0)),"")</f>
        <v/>
      </c>
      <c r="K70" s="482" t="str">
        <f aca="false">IF(A70="NEWCOD",IF(AB70="","Remplir le champs 'Nouveau taxa' svp.",$AB70),IF(ISTEXT($E70),"DEJA SAISI !",IF(A70="","",IF(ISERROR(VLOOKUP($A70,'liste reference'!$A$7:$D$904,2,0)),IF(ISERROR(VLOOKUP($A70,'liste reference'!$B$7:$D$904,1,0)),"code non répertorié ou synonyme",VLOOKUP($A70,'liste reference'!$B$7:$D$904,1,0)),VLOOKUP(A70,'liste reference'!$A$7:$D$904,2,0)))))</f>
        <v/>
      </c>
      <c r="L70" s="498"/>
      <c r="M70" s="498"/>
      <c r="N70" s="498"/>
      <c r="O70" s="484"/>
      <c r="P70" s="485" t="str">
        <f aca="false">IF($A70="NEWCOD",IF($AC70="","No",$AC70),IF(ISTEXT($E70),"DEJA SAISI !",IF($A70="","",IF(ISERROR(VLOOKUP($A70,'liste reference'!A:S,19,FALSE())),IF(ISERROR(VLOOKUP($A70,'liste reference'!B:S,19,FALSE())),"",VLOOKUP($A70,'liste reference'!B:S,19,FALSE())),VLOOKUP($A70,'liste reference'!A:S,19,FALSE())))))</f>
        <v/>
      </c>
      <c r="Q70" s="486" t="str">
        <f aca="false">IF(ISTEXT(H70),"",(B70*$B$7/100)+(C70*$C$7/100))</f>
        <v/>
      </c>
      <c r="R70" s="487" t="str">
        <f aca="false">IF(OR(ISTEXT(H70),Q70=0),"",IF(Q70&lt;0.1,1,IF(Q70&lt;1,2,IF(Q70&lt;10,3,IF(Q70&lt;50,4,IF(Q70&gt;=50,5,""))))))</f>
        <v/>
      </c>
      <c r="S70" s="487" t="n">
        <f aca="false">IF(ISERROR(R70*I70),0,R70*I70)</f>
        <v>0</v>
      </c>
      <c r="T70" s="487" t="n">
        <f aca="false">IF(ISERROR(R70*I70*J70),0,R70*I70*J70)</f>
        <v>0</v>
      </c>
      <c r="U70" s="499" t="n">
        <f aca="false">IF(ISERROR(R70*J70),0,R70*J70)</f>
        <v>0</v>
      </c>
      <c r="V70" s="488" t="str">
        <f aca="false">IF(AND(A70="",F70=0),"",IF(F70=0,"Il manque le(s) % de rec. !",""))</f>
        <v/>
      </c>
      <c r="W70" s="489"/>
      <c r="Y70" s="490" t="str">
        <f aca="false">IF(A70="new.cod","NEWCOD",IF(AND((Z70=""),ISTEXT(A70)),A70,IF(Z70="","",INDEX('liste reference'!$A$8:$A$904,Z70))))</f>
        <v/>
      </c>
      <c r="Z70" s="280" t="str">
        <f aca="false">IF(ISERROR(MATCH(A70,'liste reference'!$A$8:$A$904,0)),IF(ISERROR(MATCH(A70,'liste reference'!$B$8:$B$904,0)),"",(MATCH(A70,'liste reference'!$B$8:$B$904,0))),(MATCH(A70,'liste reference'!$A$8:$A$904,0)))</f>
        <v/>
      </c>
      <c r="AA70" s="491"/>
      <c r="AB70" s="492"/>
      <c r="AC70" s="492"/>
      <c r="BB70" s="280" t="str">
        <f aca="false">IF(A70="","",1)</f>
        <v/>
      </c>
    </row>
    <row r="71" customFormat="false" ht="12.75" hidden="true" customHeight="false" outlineLevel="0" collapsed="false">
      <c r="A71" s="493"/>
      <c r="B71" s="494"/>
      <c r="C71" s="495"/>
      <c r="D71" s="477" t="str">
        <f aca="false">IF(ISERROR(VLOOKUP($A71,'liste reference'!$A$7:$D$904,2,0)),IF(ISERROR(VLOOKUP($A71,'liste reference'!$B$7:$D$904,1,0)),"",VLOOKUP($A71,'liste reference'!$B$7:$D$904,1,0)),VLOOKUP($A71,'liste reference'!$A$7:$D$904,2,0))</f>
        <v/>
      </c>
      <c r="E71" s="496" t="n">
        <f aca="false">IF(D71="",0,VLOOKUP(D71,D$22:D56,1,0))</f>
        <v>0</v>
      </c>
      <c r="F71" s="501" t="n">
        <f aca="false">($B71*$B$7+$C71*$C$7)/100</f>
        <v>0</v>
      </c>
      <c r="G71" s="507" t="str">
        <f aca="false">IF(A71="","",IF(ISERROR(VLOOKUP($A71,'liste reference'!$A$7:$P$904,13,0)),IF(ISERROR(VLOOKUP($A71,'liste reference'!$B$7:$P$904,12,0)),"    -",VLOOKUP($A71,'liste reference'!$B$7:$P$904,12,0)),VLOOKUP($A71,'liste reference'!$A$7:$P$904,13,0)))</f>
        <v/>
      </c>
      <c r="H71" s="508" t="str">
        <f aca="false">IF(A71="","x",IF(ISERROR(VLOOKUP($A71,'liste reference'!$A$8:$P$904,14,0)),IF(ISERROR(VLOOKUP($A71,'liste reference'!$B$8:$P$904,13,0)),"x",VLOOKUP($A71,'liste reference'!$B$8:$P$904,13,0)),VLOOKUP($A71,'liste reference'!$A$8:$P$904,14,0)))</f>
        <v>x</v>
      </c>
      <c r="I71" s="481" t="str">
        <f aca="false">IF(ISNUMBER(H71),IF(ISERROR(VLOOKUP($A71,'liste reference'!$A$7:$P$904,3,0)),IF(ISERROR(VLOOKUP($A71,'liste reference'!$B$7:$P$904,2,0)),"",VLOOKUP($A71,'liste reference'!$B$7:$P$904,2,0)),VLOOKUP($A71,'liste reference'!$A$7:$P$904,3,0)),"")</f>
        <v/>
      </c>
      <c r="J71" s="481" t="str">
        <f aca="false">IF(ISNUMBER(H71),IF(ISERROR(VLOOKUP($A71,'liste reference'!$A$7:$P$904,4,0)),IF(ISERROR(VLOOKUP($A71,'liste reference'!$B$7:$P$904,3,0)),"",VLOOKUP($A71,'liste reference'!$B$7:$P$904,3,0)),VLOOKUP($A71,'liste reference'!$A$7:$P$904,4,0)),"")</f>
        <v/>
      </c>
      <c r="K71" s="482" t="str">
        <f aca="false">IF(A71="NEWCOD",IF(AB71="","Remplir le champs 'Nouveau taxa' svp.",$AB71),IF(ISTEXT($E71),"DEJA SAISI !",IF(A71="","",IF(ISERROR(VLOOKUP($A71,'liste reference'!$A$7:$D$904,2,0)),IF(ISERROR(VLOOKUP($A71,'liste reference'!$B$7:$D$904,1,0)),"code non répertorié ou synonyme",VLOOKUP($A71,'liste reference'!$B$7:$D$904,1,0)),VLOOKUP(A71,'liste reference'!$A$7:$D$904,2,0)))))</f>
        <v/>
      </c>
      <c r="L71" s="498"/>
      <c r="M71" s="498"/>
      <c r="N71" s="498"/>
      <c r="O71" s="484"/>
      <c r="P71" s="485" t="str">
        <f aca="false">IF($A71="NEWCOD",IF($AC71="","No",$AC71),IF(ISTEXT($E71),"DEJA SAISI !",IF($A71="","",IF(ISERROR(VLOOKUP($A71,'liste reference'!A:S,19,FALSE())),IF(ISERROR(VLOOKUP($A71,'liste reference'!B:S,19,FALSE())),"",VLOOKUP($A71,'liste reference'!B:S,19,FALSE())),VLOOKUP($A71,'liste reference'!A:S,19,FALSE())))))</f>
        <v/>
      </c>
      <c r="Q71" s="486" t="str">
        <f aca="false">IF(ISTEXT(H71),"",(B71*$B$7/100)+(C71*$C$7/100))</f>
        <v/>
      </c>
      <c r="R71" s="487" t="str">
        <f aca="false">IF(OR(ISTEXT(H71),Q71=0),"",IF(Q71&lt;0.1,1,IF(Q71&lt;1,2,IF(Q71&lt;10,3,IF(Q71&lt;50,4,IF(Q71&gt;=50,5,""))))))</f>
        <v/>
      </c>
      <c r="S71" s="487" t="n">
        <f aca="false">IF(ISERROR(R71*I71),0,R71*I71)</f>
        <v>0</v>
      </c>
      <c r="T71" s="487" t="n">
        <f aca="false">IF(ISERROR(R71*I71*J71),0,R71*I71*J71)</f>
        <v>0</v>
      </c>
      <c r="U71" s="499" t="n">
        <f aca="false">IF(ISERROR(R71*J71),0,R71*J71)</f>
        <v>0</v>
      </c>
      <c r="V71" s="488" t="str">
        <f aca="false">IF(AND(A71="",F71=0),"",IF(F71=0,"Il manque le(s) % de rec. !",""))</f>
        <v/>
      </c>
      <c r="W71" s="489"/>
      <c r="Y71" s="490" t="str">
        <f aca="false">IF(A71="new.cod","NEWCOD",IF(AND((Z71=""),ISTEXT(A71)),A71,IF(Z71="","",INDEX('liste reference'!$A$8:$A$904,Z71))))</f>
        <v/>
      </c>
      <c r="Z71" s="280" t="str">
        <f aca="false">IF(ISERROR(MATCH(A71,'liste reference'!$A$8:$A$904,0)),IF(ISERROR(MATCH(A71,'liste reference'!$B$8:$B$904,0)),"",(MATCH(A71,'liste reference'!$B$8:$B$904,0))),(MATCH(A71,'liste reference'!$A$8:$A$904,0)))</f>
        <v/>
      </c>
      <c r="AA71" s="491"/>
      <c r="AB71" s="492"/>
      <c r="AC71" s="492"/>
      <c r="BB71" s="280" t="str">
        <f aca="false">IF(A71="","",1)</f>
        <v/>
      </c>
    </row>
    <row r="72" customFormat="false" ht="12.75" hidden="true" customHeight="false" outlineLevel="0" collapsed="false">
      <c r="A72" s="493"/>
      <c r="B72" s="494"/>
      <c r="C72" s="495"/>
      <c r="D72" s="477" t="str">
        <f aca="false">IF(ISERROR(VLOOKUP($A72,'liste reference'!$A$7:$D$904,2,0)),IF(ISERROR(VLOOKUP($A72,'liste reference'!$B$7:$D$904,1,0)),"",VLOOKUP($A72,'liste reference'!$B$7:$D$904,1,0)),VLOOKUP($A72,'liste reference'!$A$7:$D$904,2,0))</f>
        <v/>
      </c>
      <c r="E72" s="496" t="n">
        <f aca="false">IF(D72="",0,VLOOKUP(D72,D$22:D57,1,0))</f>
        <v>0</v>
      </c>
      <c r="F72" s="501" t="n">
        <f aca="false">($B72*$B$7+$C72*$C$7)/100</f>
        <v>0</v>
      </c>
      <c r="G72" s="507" t="str">
        <f aca="false">IF(A72="","",IF(ISERROR(VLOOKUP($A72,'liste reference'!$A$7:$P$904,13,0)),IF(ISERROR(VLOOKUP($A72,'liste reference'!$B$7:$P$904,12,0)),"    -",VLOOKUP($A72,'liste reference'!$B$7:$P$904,12,0)),VLOOKUP($A72,'liste reference'!$A$7:$P$904,13,0)))</f>
        <v/>
      </c>
      <c r="H72" s="508" t="str">
        <f aca="false">IF(A72="","x",IF(ISERROR(VLOOKUP($A72,'liste reference'!$A$8:$P$904,14,0)),IF(ISERROR(VLOOKUP($A72,'liste reference'!$B$8:$P$904,13,0)),"x",VLOOKUP($A72,'liste reference'!$B$8:$P$904,13,0)),VLOOKUP($A72,'liste reference'!$A$8:$P$904,14,0)))</f>
        <v>x</v>
      </c>
      <c r="I72" s="481" t="str">
        <f aca="false">IF(ISNUMBER(H72),IF(ISERROR(VLOOKUP($A72,'liste reference'!$A$7:$P$904,3,0)),IF(ISERROR(VLOOKUP($A72,'liste reference'!$B$7:$P$904,2,0)),"",VLOOKUP($A72,'liste reference'!$B$7:$P$904,2,0)),VLOOKUP($A72,'liste reference'!$A$7:$P$904,3,0)),"")</f>
        <v/>
      </c>
      <c r="J72" s="481" t="str">
        <f aca="false">IF(ISNUMBER(H72),IF(ISERROR(VLOOKUP($A72,'liste reference'!$A$7:$P$904,4,0)),IF(ISERROR(VLOOKUP($A72,'liste reference'!$B$7:$P$904,3,0)),"",VLOOKUP($A72,'liste reference'!$B$7:$P$904,3,0)),VLOOKUP($A72,'liste reference'!$A$7:$P$904,4,0)),"")</f>
        <v/>
      </c>
      <c r="K72" s="482" t="str">
        <f aca="false">IF(A72="NEWCOD",IF(AB72="","Remplir le champs 'Nouveau taxa' svp.",$AB72),IF(ISTEXT($E72),"DEJA SAISI !",IF(A72="","",IF(ISERROR(VLOOKUP($A72,'liste reference'!$A$7:$D$904,2,0)),IF(ISERROR(VLOOKUP($A72,'liste reference'!$B$7:$D$904,1,0)),"code non répertorié ou synonyme",VLOOKUP($A72,'liste reference'!$B$7:$D$904,1,0)),VLOOKUP(A72,'liste reference'!$A$7:$D$904,2,0)))))</f>
        <v/>
      </c>
      <c r="L72" s="498"/>
      <c r="M72" s="498"/>
      <c r="N72" s="498"/>
      <c r="O72" s="484"/>
      <c r="P72" s="485" t="str">
        <f aca="false">IF($A72="NEWCOD",IF($AC72="","No",$AC72),IF(ISTEXT($E72),"DEJA SAISI !",IF($A72="","",IF(ISERROR(VLOOKUP($A72,'liste reference'!A:S,19,FALSE())),IF(ISERROR(VLOOKUP($A72,'liste reference'!B:S,19,FALSE())),"",VLOOKUP($A72,'liste reference'!B:S,19,FALSE())),VLOOKUP($A72,'liste reference'!A:S,19,FALSE())))))</f>
        <v/>
      </c>
      <c r="Q72" s="486" t="str">
        <f aca="false">IF(ISTEXT(H72),"",(B72*$B$7/100)+(C72*$C$7/100))</f>
        <v/>
      </c>
      <c r="R72" s="487" t="str">
        <f aca="false">IF(OR(ISTEXT(H72),Q72=0),"",IF(Q72&lt;0.1,1,IF(Q72&lt;1,2,IF(Q72&lt;10,3,IF(Q72&lt;50,4,IF(Q72&gt;=50,5,""))))))</f>
        <v/>
      </c>
      <c r="S72" s="487" t="n">
        <f aca="false">IF(ISERROR(R72*I72),0,R72*I72)</f>
        <v>0</v>
      </c>
      <c r="T72" s="487" t="n">
        <f aca="false">IF(ISERROR(R72*I72*J72),0,R72*I72*J72)</f>
        <v>0</v>
      </c>
      <c r="U72" s="499" t="n">
        <f aca="false">IF(ISERROR(R72*J72),0,R72*J72)</f>
        <v>0</v>
      </c>
      <c r="V72" s="488" t="str">
        <f aca="false">IF(AND(A72="",F72=0),"",IF(F72=0,"Il manque le(s) % de rec. !",""))</f>
        <v/>
      </c>
      <c r="W72" s="489"/>
      <c r="Y72" s="490" t="str">
        <f aca="false">IF(A72="new.cod","NEWCOD",IF(AND((Z72=""),ISTEXT(A72)),A72,IF(Z72="","",INDEX('liste reference'!$A$8:$A$904,Z72))))</f>
        <v/>
      </c>
      <c r="Z72" s="280" t="str">
        <f aca="false">IF(ISERROR(MATCH(A72,'liste reference'!$A$8:$A$904,0)),IF(ISERROR(MATCH(A72,'liste reference'!$B$8:$B$904,0)),"",(MATCH(A72,'liste reference'!$B$8:$B$904,0))),(MATCH(A72,'liste reference'!$A$8:$A$904,0)))</f>
        <v/>
      </c>
      <c r="AA72" s="491"/>
      <c r="AB72" s="492"/>
      <c r="AC72" s="492"/>
      <c r="BB72" s="280" t="str">
        <f aca="false">IF(A72="","",1)</f>
        <v/>
      </c>
    </row>
    <row r="73" customFormat="false" ht="12.75" hidden="true" customHeight="false" outlineLevel="0" collapsed="false">
      <c r="A73" s="493"/>
      <c r="B73" s="494"/>
      <c r="C73" s="495"/>
      <c r="D73" s="477" t="str">
        <f aca="false">IF(ISERROR(VLOOKUP($A73,'liste reference'!$A$7:$D$904,2,0)),IF(ISERROR(VLOOKUP($A73,'liste reference'!$B$7:$D$904,1,0)),"",VLOOKUP($A73,'liste reference'!$B$7:$D$904,1,0)),VLOOKUP($A73,'liste reference'!$A$7:$D$904,2,0))</f>
        <v/>
      </c>
      <c r="E73" s="496" t="n">
        <f aca="false">IF(D73="",0,VLOOKUP(D73,D$22:D57,1,0))</f>
        <v>0</v>
      </c>
      <c r="F73" s="501" t="n">
        <f aca="false">($B73*$B$7+$C73*$C$7)/100</f>
        <v>0</v>
      </c>
      <c r="G73" s="507" t="str">
        <f aca="false">IF(A73="","",IF(ISERROR(VLOOKUP($A73,'liste reference'!$A$7:$P$904,13,0)),IF(ISERROR(VLOOKUP($A73,'liste reference'!$B$7:$P$904,12,0)),"    -",VLOOKUP($A73,'liste reference'!$B$7:$P$904,12,0)),VLOOKUP($A73,'liste reference'!$A$7:$P$904,13,0)))</f>
        <v/>
      </c>
      <c r="H73" s="508" t="str">
        <f aca="false">IF(A73="","x",IF(ISERROR(VLOOKUP($A73,'liste reference'!$A$8:$P$904,14,0)),IF(ISERROR(VLOOKUP($A73,'liste reference'!$B$8:$P$904,13,0)),"x",VLOOKUP($A73,'liste reference'!$B$8:$P$904,13,0)),VLOOKUP($A73,'liste reference'!$A$8:$P$904,14,0)))</f>
        <v>x</v>
      </c>
      <c r="I73" s="481" t="str">
        <f aca="false">IF(ISNUMBER(H73),IF(ISERROR(VLOOKUP($A73,'liste reference'!$A$7:$P$904,3,0)),IF(ISERROR(VLOOKUP($A73,'liste reference'!$B$7:$P$904,2,0)),"",VLOOKUP($A73,'liste reference'!$B$7:$P$904,2,0)),VLOOKUP($A73,'liste reference'!$A$7:$P$904,3,0)),"")</f>
        <v/>
      </c>
      <c r="J73" s="481" t="str">
        <f aca="false">IF(ISNUMBER(H73),IF(ISERROR(VLOOKUP($A73,'liste reference'!$A$7:$P$904,4,0)),IF(ISERROR(VLOOKUP($A73,'liste reference'!$B$7:$P$904,3,0)),"",VLOOKUP($A73,'liste reference'!$B$7:$P$904,3,0)),VLOOKUP($A73,'liste reference'!$A$7:$P$904,4,0)),"")</f>
        <v/>
      </c>
      <c r="K73" s="482" t="str">
        <f aca="false">IF(A73="NEWCOD",IF(AB73="","Remplir le champs 'Nouveau taxa' svp.",$AB73),IF(ISTEXT($E73),"DEJA SAISI !",IF(A73="","",IF(ISERROR(VLOOKUP($A73,'liste reference'!$A$7:$D$904,2,0)),IF(ISERROR(VLOOKUP($A73,'liste reference'!$B$7:$D$904,1,0)),"code non répertorié ou synonyme",VLOOKUP($A73,'liste reference'!$B$7:$D$904,1,0)),VLOOKUP(A73,'liste reference'!$A$7:$D$904,2,0)))))</f>
        <v/>
      </c>
      <c r="L73" s="498"/>
      <c r="M73" s="498"/>
      <c r="N73" s="498"/>
      <c r="O73" s="484"/>
      <c r="P73" s="485" t="str">
        <f aca="false">IF($A73="NEWCOD",IF($AC73="","No",$AC73),IF(ISTEXT($E73),"DEJA SAISI !",IF($A73="","",IF(ISERROR(VLOOKUP($A73,'liste reference'!A:S,19,FALSE())),IF(ISERROR(VLOOKUP($A73,'liste reference'!B:S,19,FALSE())),"",VLOOKUP($A73,'liste reference'!B:S,19,FALSE())),VLOOKUP($A73,'liste reference'!A:S,19,FALSE())))))</f>
        <v/>
      </c>
      <c r="Q73" s="486" t="str">
        <f aca="false">IF(ISTEXT(H73),"",(B73*$B$7/100)+(C73*$C$7/100))</f>
        <v/>
      </c>
      <c r="R73" s="487" t="str">
        <f aca="false">IF(OR(ISTEXT(H73),Q73=0),"",IF(Q73&lt;0.1,1,IF(Q73&lt;1,2,IF(Q73&lt;10,3,IF(Q73&lt;50,4,IF(Q73&gt;=50,5,""))))))</f>
        <v/>
      </c>
      <c r="S73" s="487" t="n">
        <f aca="false">IF(ISERROR(R73*I73),0,R73*I73)</f>
        <v>0</v>
      </c>
      <c r="T73" s="487" t="n">
        <f aca="false">IF(ISERROR(R73*I73*J73),0,R73*I73*J73)</f>
        <v>0</v>
      </c>
      <c r="U73" s="499" t="n">
        <f aca="false">IF(ISERROR(R73*J73),0,R73*J73)</f>
        <v>0</v>
      </c>
      <c r="V73" s="488" t="str">
        <f aca="false">IF(AND(A73="",F73=0),"",IF(F73=0,"Il manque le(s) % de rec. !",""))</f>
        <v/>
      </c>
      <c r="W73" s="489"/>
      <c r="Y73" s="490" t="str">
        <f aca="false">IF(A73="new.cod","NEWCOD",IF(AND((Z73=""),ISTEXT(A73)),A73,IF(Z73="","",INDEX('liste reference'!$A$8:$A$904,Z73))))</f>
        <v/>
      </c>
      <c r="Z73" s="280" t="str">
        <f aca="false">IF(ISERROR(MATCH(A73,'liste reference'!$A$8:$A$904,0)),IF(ISERROR(MATCH(A73,'liste reference'!$B$8:$B$904,0)),"",(MATCH(A73,'liste reference'!$B$8:$B$904,0))),(MATCH(A73,'liste reference'!$A$8:$A$904,0)))</f>
        <v/>
      </c>
      <c r="AA73" s="491"/>
      <c r="AB73" s="492"/>
      <c r="AC73" s="492"/>
      <c r="BB73" s="280" t="str">
        <f aca="false">IF(A73="","",1)</f>
        <v/>
      </c>
    </row>
    <row r="74" customFormat="false" ht="12.75" hidden="true" customHeight="false" outlineLevel="0" collapsed="false">
      <c r="A74" s="493"/>
      <c r="B74" s="494"/>
      <c r="C74" s="495"/>
      <c r="D74" s="477" t="str">
        <f aca="false">IF(ISERROR(VLOOKUP($A74,'liste reference'!$A$7:$D$904,2,0)),IF(ISERROR(VLOOKUP($A74,'liste reference'!$B$7:$D$904,1,0)),"",VLOOKUP($A74,'liste reference'!$B$7:$D$904,1,0)),VLOOKUP($A74,'liste reference'!$A$7:$D$904,2,0))</f>
        <v/>
      </c>
      <c r="E74" s="496" t="n">
        <f aca="false">IF(D74="",0,VLOOKUP(D74,D$22:D58,1,0))</f>
        <v>0</v>
      </c>
      <c r="F74" s="501" t="n">
        <f aca="false">($B74*$B$7+$C74*$C$7)/100</f>
        <v>0</v>
      </c>
      <c r="G74" s="507" t="str">
        <f aca="false">IF(A74="","",IF(ISERROR(VLOOKUP($A74,'liste reference'!$A$7:$P$904,13,0)),IF(ISERROR(VLOOKUP($A74,'liste reference'!$B$7:$P$904,12,0)),"    -",VLOOKUP($A74,'liste reference'!$B$7:$P$904,12,0)),VLOOKUP($A74,'liste reference'!$A$7:$P$904,13,0)))</f>
        <v/>
      </c>
      <c r="H74" s="508" t="str">
        <f aca="false">IF(A74="","x",IF(ISERROR(VLOOKUP($A74,'liste reference'!$A$8:$P$904,14,0)),IF(ISERROR(VLOOKUP($A74,'liste reference'!$B$8:$P$904,13,0)),"x",VLOOKUP($A74,'liste reference'!$B$8:$P$904,13,0)),VLOOKUP($A74,'liste reference'!$A$8:$P$904,14,0)))</f>
        <v>x</v>
      </c>
      <c r="I74" s="481" t="str">
        <f aca="false">IF(ISNUMBER(H74),IF(ISERROR(VLOOKUP($A74,'liste reference'!$A$7:$P$904,3,0)),IF(ISERROR(VLOOKUP($A74,'liste reference'!$B$7:$P$904,2,0)),"",VLOOKUP($A74,'liste reference'!$B$7:$P$904,2,0)),VLOOKUP($A74,'liste reference'!$A$7:$P$904,3,0)),"")</f>
        <v/>
      </c>
      <c r="J74" s="481" t="str">
        <f aca="false">IF(ISNUMBER(H74),IF(ISERROR(VLOOKUP($A74,'liste reference'!$A$7:$P$904,4,0)),IF(ISERROR(VLOOKUP($A74,'liste reference'!$B$7:$P$904,3,0)),"",VLOOKUP($A74,'liste reference'!$B$7:$P$904,3,0)),VLOOKUP($A74,'liste reference'!$A$7:$P$904,4,0)),"")</f>
        <v/>
      </c>
      <c r="K74" s="482" t="str">
        <f aca="false">IF(A74="NEWCOD",IF(AB74="","Remplir le champs 'Nouveau taxa' svp.",$AB74),IF(ISTEXT($E74),"DEJA SAISI !",IF(A74="","",IF(ISERROR(VLOOKUP($A74,'liste reference'!$A$7:$D$904,2,0)),IF(ISERROR(VLOOKUP($A74,'liste reference'!$B$7:$D$904,1,0)),"code non répertorié ou synonyme",VLOOKUP($A74,'liste reference'!$B$7:$D$904,1,0)),VLOOKUP(A74,'liste reference'!$A$7:$D$904,2,0)))))</f>
        <v/>
      </c>
      <c r="L74" s="498"/>
      <c r="M74" s="498"/>
      <c r="N74" s="498"/>
      <c r="O74" s="484"/>
      <c r="P74" s="485" t="str">
        <f aca="false">IF($A74="NEWCOD",IF($AC74="","No",$AC74),IF(ISTEXT($E74),"DEJA SAISI !",IF($A74="","",IF(ISERROR(VLOOKUP($A74,'liste reference'!A:S,19,FALSE())),IF(ISERROR(VLOOKUP($A74,'liste reference'!B:S,19,FALSE())),"",VLOOKUP($A74,'liste reference'!B:S,19,FALSE())),VLOOKUP($A74,'liste reference'!A:S,19,FALSE())))))</f>
        <v/>
      </c>
      <c r="Q74" s="486" t="str">
        <f aca="false">IF(ISTEXT(H74),"",(B74*$B$7/100)+(C74*$C$7/100))</f>
        <v/>
      </c>
      <c r="R74" s="487" t="str">
        <f aca="false">IF(OR(ISTEXT(H74),Q74=0),"",IF(Q74&lt;0.1,1,IF(Q74&lt;1,2,IF(Q74&lt;10,3,IF(Q74&lt;50,4,IF(Q74&gt;=50,5,""))))))</f>
        <v/>
      </c>
      <c r="S74" s="487" t="n">
        <f aca="false">IF(ISERROR(R74*I74),0,R74*I74)</f>
        <v>0</v>
      </c>
      <c r="T74" s="487" t="n">
        <f aca="false">IF(ISERROR(R74*I74*J74),0,R74*I74*J74)</f>
        <v>0</v>
      </c>
      <c r="U74" s="499" t="n">
        <f aca="false">IF(ISERROR(R74*J74),0,R74*J74)</f>
        <v>0</v>
      </c>
      <c r="V74" s="488" t="str">
        <f aca="false">IF(AND(A74="",F74=0),"",IF(F74=0,"Il manque le(s) % de rec. !",""))</f>
        <v/>
      </c>
      <c r="W74" s="489"/>
      <c r="Y74" s="490" t="str">
        <f aca="false">IF(A74="new.cod","NEWCOD",IF(AND((Z74=""),ISTEXT(A74)),A74,IF(Z74="","",INDEX('liste reference'!$A$8:$A$904,Z74))))</f>
        <v/>
      </c>
      <c r="Z74" s="280" t="str">
        <f aca="false">IF(ISERROR(MATCH(A74,'liste reference'!$A$8:$A$904,0)),IF(ISERROR(MATCH(A74,'liste reference'!$B$8:$B$904,0)),"",(MATCH(A74,'liste reference'!$B$8:$B$904,0))),(MATCH(A74,'liste reference'!$A$8:$A$904,0)))</f>
        <v/>
      </c>
      <c r="AA74" s="491"/>
      <c r="AB74" s="492"/>
      <c r="AC74" s="492"/>
      <c r="BB74" s="280" t="str">
        <f aca="false">IF(A74="","",1)</f>
        <v/>
      </c>
    </row>
    <row r="75" customFormat="false" ht="12.75" hidden="true" customHeight="false" outlineLevel="0" collapsed="false">
      <c r="A75" s="493"/>
      <c r="B75" s="494"/>
      <c r="C75" s="495"/>
      <c r="D75" s="477" t="str">
        <f aca="false">IF(ISERROR(VLOOKUP($A75,'liste reference'!$A$7:$D$904,2,0)),IF(ISERROR(VLOOKUP($A75,'liste reference'!$B$7:$D$904,1,0)),"",VLOOKUP($A75,'liste reference'!$B$7:$D$904,1,0)),VLOOKUP($A75,'liste reference'!$A$7:$D$904,2,0))</f>
        <v/>
      </c>
      <c r="E75" s="496" t="n">
        <f aca="false">IF(D75="",0,VLOOKUP(D75,D$22:D59,1,0))</f>
        <v>0</v>
      </c>
      <c r="F75" s="501" t="n">
        <f aca="false">($B75*$B$7+$C75*$C$7)/100</f>
        <v>0</v>
      </c>
      <c r="G75" s="507" t="str">
        <f aca="false">IF(A75="","",IF(ISERROR(VLOOKUP($A75,'liste reference'!$A$7:$P$904,13,0)),IF(ISERROR(VLOOKUP($A75,'liste reference'!$B$7:$P$904,12,0)),"    -",VLOOKUP($A75,'liste reference'!$B$7:$P$904,12,0)),VLOOKUP($A75,'liste reference'!$A$7:$P$904,13,0)))</f>
        <v/>
      </c>
      <c r="H75" s="508" t="str">
        <f aca="false">IF(A75="","x",IF(ISERROR(VLOOKUP($A75,'liste reference'!$A$8:$P$904,14,0)),IF(ISERROR(VLOOKUP($A75,'liste reference'!$B$8:$P$904,13,0)),"x",VLOOKUP($A75,'liste reference'!$B$8:$P$904,13,0)),VLOOKUP($A75,'liste reference'!$A$8:$P$904,14,0)))</f>
        <v>x</v>
      </c>
      <c r="I75" s="481" t="str">
        <f aca="false">IF(ISNUMBER(H75),IF(ISERROR(VLOOKUP($A75,'liste reference'!$A$7:$P$904,3,0)),IF(ISERROR(VLOOKUP($A75,'liste reference'!$B$7:$P$904,2,0)),"",VLOOKUP($A75,'liste reference'!$B$7:$P$904,2,0)),VLOOKUP($A75,'liste reference'!$A$7:$P$904,3,0)),"")</f>
        <v/>
      </c>
      <c r="J75" s="481" t="str">
        <f aca="false">IF(ISNUMBER(H75),IF(ISERROR(VLOOKUP($A75,'liste reference'!$A$7:$P$904,4,0)),IF(ISERROR(VLOOKUP($A75,'liste reference'!$B$7:$P$904,3,0)),"",VLOOKUP($A75,'liste reference'!$B$7:$P$904,3,0)),VLOOKUP($A75,'liste reference'!$A$7:$P$904,4,0)),"")</f>
        <v/>
      </c>
      <c r="K75" s="482" t="str">
        <f aca="false">IF(A75="NEWCOD",IF(AB75="","Remplir le champs 'Nouveau taxa' svp.",$AB75),IF(ISTEXT($E75),"DEJA SAISI !",IF(A75="","",IF(ISERROR(VLOOKUP($A75,'liste reference'!$A$7:$D$904,2,0)),IF(ISERROR(VLOOKUP($A75,'liste reference'!$B$7:$D$904,1,0)),"code non répertorié ou synonyme",VLOOKUP($A75,'liste reference'!$B$7:$D$904,1,0)),VLOOKUP(A75,'liste reference'!$A$7:$D$904,2,0)))))</f>
        <v/>
      </c>
      <c r="L75" s="498"/>
      <c r="M75" s="498"/>
      <c r="N75" s="498"/>
      <c r="O75" s="484"/>
      <c r="P75" s="485" t="str">
        <f aca="false">IF($A75="NEWCOD",IF($AC75="","No",$AC75),IF(ISTEXT($E75),"DEJA SAISI !",IF($A75="","",IF(ISERROR(VLOOKUP($A75,'liste reference'!A:S,19,FALSE())),IF(ISERROR(VLOOKUP($A75,'liste reference'!B:S,19,FALSE())),"",VLOOKUP($A75,'liste reference'!B:S,19,FALSE())),VLOOKUP($A75,'liste reference'!A:S,19,FALSE())))))</f>
        <v/>
      </c>
      <c r="Q75" s="486" t="str">
        <f aca="false">IF(ISTEXT(H75),"",(B75*$B$7/100)+(C75*$C$7/100))</f>
        <v/>
      </c>
      <c r="R75" s="487" t="str">
        <f aca="false">IF(OR(ISTEXT(H75),Q75=0),"",IF(Q75&lt;0.1,1,IF(Q75&lt;1,2,IF(Q75&lt;10,3,IF(Q75&lt;50,4,IF(Q75&gt;=50,5,""))))))</f>
        <v/>
      </c>
      <c r="S75" s="487" t="n">
        <f aca="false">IF(ISERROR(R75*I75),0,R75*I75)</f>
        <v>0</v>
      </c>
      <c r="T75" s="487" t="n">
        <f aca="false">IF(ISERROR(R75*I75*J75),0,R75*I75*J75)</f>
        <v>0</v>
      </c>
      <c r="U75" s="499" t="n">
        <f aca="false">IF(ISERROR(R75*J75),0,R75*J75)</f>
        <v>0</v>
      </c>
      <c r="V75" s="488" t="str">
        <f aca="false">IF(AND(A75="",F75=0),"",IF(F75=0,"Il manque le(s) % de rec. !",""))</f>
        <v/>
      </c>
      <c r="W75" s="489"/>
      <c r="Y75" s="490" t="str">
        <f aca="false">IF(A75="new.cod","NEWCOD",IF(AND((Z75=""),ISTEXT(A75)),A75,IF(Z75="","",INDEX('liste reference'!$A$8:$A$904,Z75))))</f>
        <v/>
      </c>
      <c r="Z75" s="280" t="str">
        <f aca="false">IF(ISERROR(MATCH(A75,'liste reference'!$A$8:$A$904,0)),IF(ISERROR(MATCH(A75,'liste reference'!$B$8:$B$904,0)),"",(MATCH(A75,'liste reference'!$B$8:$B$904,0))),(MATCH(A75,'liste reference'!$A$8:$A$904,0)))</f>
        <v/>
      </c>
      <c r="AA75" s="491"/>
      <c r="AB75" s="492"/>
      <c r="AC75" s="492"/>
      <c r="BB75" s="280" t="str">
        <f aca="false">IF(A75="","",1)</f>
        <v/>
      </c>
    </row>
    <row r="76" customFormat="false" ht="12.75" hidden="true" customHeight="false" outlineLevel="0" collapsed="false">
      <c r="A76" s="493"/>
      <c r="B76" s="494"/>
      <c r="C76" s="495"/>
      <c r="D76" s="477" t="str">
        <f aca="false">IF(ISERROR(VLOOKUP($A76,'liste reference'!$A$7:$D$904,2,0)),IF(ISERROR(VLOOKUP($A76,'liste reference'!$B$7:$D$904,1,0)),"",VLOOKUP($A76,'liste reference'!$B$7:$D$904,1,0)),VLOOKUP($A76,'liste reference'!$A$7:$D$904,2,0))</f>
        <v/>
      </c>
      <c r="E76" s="496" t="n">
        <f aca="false">IF(D76="",0,VLOOKUP(D76,D$22:D59,1,0))</f>
        <v>0</v>
      </c>
      <c r="F76" s="501" t="n">
        <f aca="false">($B76*$B$7+$C76*$C$7)/100</f>
        <v>0</v>
      </c>
      <c r="G76" s="507" t="str">
        <f aca="false">IF(A76="","",IF(ISERROR(VLOOKUP($A76,'liste reference'!$A$7:$P$904,13,0)),IF(ISERROR(VLOOKUP($A76,'liste reference'!$B$7:$P$904,12,0)),"    -",VLOOKUP($A76,'liste reference'!$B$7:$P$904,12,0)),VLOOKUP($A76,'liste reference'!$A$7:$P$904,13,0)))</f>
        <v/>
      </c>
      <c r="H76" s="508" t="str">
        <f aca="false">IF(A76="","x",IF(ISERROR(VLOOKUP($A76,'liste reference'!$A$8:$P$904,14,0)),IF(ISERROR(VLOOKUP($A76,'liste reference'!$B$8:$P$904,13,0)),"x",VLOOKUP($A76,'liste reference'!$B$8:$P$904,13,0)),VLOOKUP($A76,'liste reference'!$A$8:$P$904,14,0)))</f>
        <v>x</v>
      </c>
      <c r="I76" s="481" t="str">
        <f aca="false">IF(ISNUMBER(H76),IF(ISERROR(VLOOKUP($A76,'liste reference'!$A$7:$P$904,3,0)),IF(ISERROR(VLOOKUP($A76,'liste reference'!$B$7:$P$904,2,0)),"",VLOOKUP($A76,'liste reference'!$B$7:$P$904,2,0)),VLOOKUP($A76,'liste reference'!$A$7:$P$904,3,0)),"")</f>
        <v/>
      </c>
      <c r="J76" s="481" t="str">
        <f aca="false">IF(ISNUMBER(H76),IF(ISERROR(VLOOKUP($A76,'liste reference'!$A$7:$P$904,4,0)),IF(ISERROR(VLOOKUP($A76,'liste reference'!$B$7:$P$904,3,0)),"",VLOOKUP($A76,'liste reference'!$B$7:$P$904,3,0)),VLOOKUP($A76,'liste reference'!$A$7:$P$904,4,0)),"")</f>
        <v/>
      </c>
      <c r="K76" s="482" t="str">
        <f aca="false">IF(A76="NEWCOD",IF(AB76="","Remplir le champs 'Nouveau taxa' svp.",$AB76),IF(ISTEXT($E76),"DEJA SAISI !",IF(A76="","",IF(ISERROR(VLOOKUP($A76,'liste reference'!$A$7:$D$904,2,0)),IF(ISERROR(VLOOKUP($A76,'liste reference'!$B$7:$D$904,1,0)),"code non répertorié ou synonyme",VLOOKUP($A76,'liste reference'!$B$7:$D$904,1,0)),VLOOKUP(A76,'liste reference'!$A$7:$D$904,2,0)))))</f>
        <v/>
      </c>
      <c r="L76" s="498"/>
      <c r="M76" s="498"/>
      <c r="N76" s="498"/>
      <c r="O76" s="484"/>
      <c r="P76" s="485" t="str">
        <f aca="false">IF($A76="NEWCOD",IF($AC76="","No",$AC76),IF(ISTEXT($E76),"DEJA SAISI !",IF($A76="","",IF(ISERROR(VLOOKUP($A76,'liste reference'!A:S,19,FALSE())),IF(ISERROR(VLOOKUP($A76,'liste reference'!B:S,19,FALSE())),"",VLOOKUP($A76,'liste reference'!B:S,19,FALSE())),VLOOKUP($A76,'liste reference'!A:S,19,FALSE())))))</f>
        <v/>
      </c>
      <c r="Q76" s="486" t="str">
        <f aca="false">IF(ISTEXT(H76),"",(B76*$B$7/100)+(C76*$C$7/100))</f>
        <v/>
      </c>
      <c r="R76" s="487" t="str">
        <f aca="false">IF(OR(ISTEXT(H76),Q76=0),"",IF(Q76&lt;0.1,1,IF(Q76&lt;1,2,IF(Q76&lt;10,3,IF(Q76&lt;50,4,IF(Q76&gt;=50,5,""))))))</f>
        <v/>
      </c>
      <c r="S76" s="487" t="n">
        <f aca="false">IF(ISERROR(R76*I76),0,R76*I76)</f>
        <v>0</v>
      </c>
      <c r="T76" s="487" t="n">
        <f aca="false">IF(ISERROR(R76*I76*J76),0,R76*I76*J76)</f>
        <v>0</v>
      </c>
      <c r="U76" s="499" t="n">
        <f aca="false">IF(ISERROR(R76*J76),0,R76*J76)</f>
        <v>0</v>
      </c>
      <c r="V76" s="488" t="str">
        <f aca="false">IF(AND(A76="",F76=0),"",IF(F76=0,"Il manque le(s) % de rec. !",""))</f>
        <v/>
      </c>
      <c r="W76" s="489"/>
      <c r="Y76" s="490" t="str">
        <f aca="false">IF(A76="new.cod","NEWCOD",IF(AND((Z76=""),ISTEXT(A76)),A76,IF(Z76="","",INDEX('liste reference'!$A$8:$A$904,Z76))))</f>
        <v/>
      </c>
      <c r="Z76" s="280" t="str">
        <f aca="false">IF(ISERROR(MATCH(A76,'liste reference'!$A$8:$A$904,0)),IF(ISERROR(MATCH(A76,'liste reference'!$B$8:$B$904,0)),"",(MATCH(A76,'liste reference'!$B$8:$B$904,0))),(MATCH(A76,'liste reference'!$A$8:$A$904,0)))</f>
        <v/>
      </c>
      <c r="AA76" s="491"/>
      <c r="AB76" s="492"/>
      <c r="AC76" s="492"/>
      <c r="BB76" s="280" t="str">
        <f aca="false">IF(A76="","",1)</f>
        <v/>
      </c>
    </row>
    <row r="77" customFormat="false" ht="12.75" hidden="true" customHeight="false" outlineLevel="0" collapsed="false">
      <c r="A77" s="493"/>
      <c r="B77" s="494"/>
      <c r="C77" s="495"/>
      <c r="D77" s="477" t="str">
        <f aca="false">IF(ISERROR(VLOOKUP($A77,'liste reference'!$A$7:$D$904,2,0)),IF(ISERROR(VLOOKUP($A77,'liste reference'!$B$7:$D$904,1,0)),"",VLOOKUP($A77,'liste reference'!$B$7:$D$904,1,0)),VLOOKUP($A77,'liste reference'!$A$7:$D$904,2,0))</f>
        <v/>
      </c>
      <c r="E77" s="496" t="n">
        <f aca="false">IF(D77="",0,VLOOKUP(D77,D$22:D75,1,0))</f>
        <v>0</v>
      </c>
      <c r="F77" s="501" t="n">
        <f aca="false">($B77*$B$7+$C77*$C$7)/100</f>
        <v>0</v>
      </c>
      <c r="G77" s="507" t="str">
        <f aca="false">IF(A77="","",IF(ISERROR(VLOOKUP($A77,'liste reference'!$A$7:$P$904,13,0)),IF(ISERROR(VLOOKUP($A77,'liste reference'!$B$7:$P$904,12,0)),"    -",VLOOKUP($A77,'liste reference'!$B$7:$P$904,12,0)),VLOOKUP($A77,'liste reference'!$A$7:$P$904,13,0)))</f>
        <v/>
      </c>
      <c r="H77" s="508" t="str">
        <f aca="false">IF(A77="","x",IF(ISERROR(VLOOKUP($A77,'liste reference'!$A$8:$P$904,14,0)),IF(ISERROR(VLOOKUP($A77,'liste reference'!$B$8:$P$904,13,0)),"x",VLOOKUP($A77,'liste reference'!$B$8:$P$904,13,0)),VLOOKUP($A77,'liste reference'!$A$8:$P$904,14,0)))</f>
        <v>x</v>
      </c>
      <c r="I77" s="481" t="str">
        <f aca="false">IF(ISNUMBER(H77),IF(ISERROR(VLOOKUP($A77,'liste reference'!$A$7:$P$904,3,0)),IF(ISERROR(VLOOKUP($A77,'liste reference'!$B$7:$P$904,2,0)),"",VLOOKUP($A77,'liste reference'!$B$7:$P$904,2,0)),VLOOKUP($A77,'liste reference'!$A$7:$P$904,3,0)),"")</f>
        <v/>
      </c>
      <c r="J77" s="481" t="str">
        <f aca="false">IF(ISNUMBER(H77),IF(ISERROR(VLOOKUP($A77,'liste reference'!$A$7:$P$904,4,0)),IF(ISERROR(VLOOKUP($A77,'liste reference'!$B$7:$P$904,3,0)),"",VLOOKUP($A77,'liste reference'!$B$7:$P$904,3,0)),VLOOKUP($A77,'liste reference'!$A$7:$P$904,4,0)),"")</f>
        <v/>
      </c>
      <c r="K77" s="482" t="str">
        <f aca="false">IF(A77="NEWCOD",IF(AB77="","Remplir le champs 'Nouveau taxa' svp.",$AB77),IF(ISTEXT($E77),"DEJA SAISI !",IF(A77="","",IF(ISERROR(VLOOKUP($A77,'liste reference'!$A$7:$D$904,2,0)),IF(ISERROR(VLOOKUP($A77,'liste reference'!$B$7:$D$904,1,0)),"code non répertorié ou synonyme",VLOOKUP($A77,'liste reference'!$B$7:$D$904,1,0)),VLOOKUP(A77,'liste reference'!$A$7:$D$904,2,0)))))</f>
        <v/>
      </c>
      <c r="L77" s="498"/>
      <c r="M77" s="498"/>
      <c r="N77" s="498"/>
      <c r="O77" s="484"/>
      <c r="P77" s="485" t="str">
        <f aca="false">IF($A77="NEWCOD",IF($AC77="","No",$AC77),IF(ISTEXT($E77),"DEJA SAISI !",IF($A77="","",IF(ISERROR(VLOOKUP($A77,'liste reference'!A:S,19,FALSE())),IF(ISERROR(VLOOKUP($A77,'liste reference'!B:S,19,FALSE())),"",VLOOKUP($A77,'liste reference'!B:S,19,FALSE())),VLOOKUP($A77,'liste reference'!A:S,19,FALSE())))))</f>
        <v/>
      </c>
      <c r="Q77" s="486" t="str">
        <f aca="false">IF(ISTEXT(H77),"",(B77*$B$7/100)+(C77*$C$7/100))</f>
        <v/>
      </c>
      <c r="R77" s="487" t="str">
        <f aca="false">IF(OR(ISTEXT(H77),Q77=0),"",IF(Q77&lt;0.1,1,IF(Q77&lt;1,2,IF(Q77&lt;10,3,IF(Q77&lt;50,4,IF(Q77&gt;=50,5,""))))))</f>
        <v/>
      </c>
      <c r="S77" s="487" t="n">
        <f aca="false">IF(ISERROR(R77*I77),0,R77*I77)</f>
        <v>0</v>
      </c>
      <c r="T77" s="487" t="n">
        <f aca="false">IF(ISERROR(R77*I77*J77),0,R77*I77*J77)</f>
        <v>0</v>
      </c>
      <c r="U77" s="499" t="n">
        <f aca="false">IF(ISERROR(R77*J77),0,R77*J77)</f>
        <v>0</v>
      </c>
      <c r="V77" s="488" t="str">
        <f aca="false">IF(AND(A77="",F77=0),"",IF(F77=0,"Il manque le(s) % de rec. !",""))</f>
        <v/>
      </c>
      <c r="W77" s="489"/>
      <c r="Y77" s="490" t="str">
        <f aca="false">IF(A77="new.cod","NEWCOD",IF(AND((Z77=""),ISTEXT(A77)),A77,IF(Z77="","",INDEX('liste reference'!$A$8:$A$904,Z77))))</f>
        <v/>
      </c>
      <c r="Z77" s="280" t="str">
        <f aca="false">IF(ISERROR(MATCH(A77,'liste reference'!$A$8:$A$904,0)),IF(ISERROR(MATCH(A77,'liste reference'!$B$8:$B$904,0)),"",(MATCH(A77,'liste reference'!$B$8:$B$904,0))),(MATCH(A77,'liste reference'!$A$8:$A$904,0)))</f>
        <v/>
      </c>
      <c r="AA77" s="491"/>
      <c r="AB77" s="492"/>
      <c r="AC77" s="492"/>
      <c r="BB77" s="280" t="str">
        <f aca="false">IF(A77="","",1)</f>
        <v/>
      </c>
    </row>
    <row r="78" customFormat="false" ht="12.75" hidden="true" customHeight="false" outlineLevel="0" collapsed="false">
      <c r="A78" s="493"/>
      <c r="B78" s="494"/>
      <c r="C78" s="495"/>
      <c r="D78" s="477" t="str">
        <f aca="false">IF(ISERROR(VLOOKUP($A78,'liste reference'!$A$7:$D$904,2,0)),IF(ISERROR(VLOOKUP($A78,'liste reference'!$B$7:$D$904,1,0)),"",VLOOKUP($A78,'liste reference'!$B$7:$D$904,1,0)),VLOOKUP($A78,'liste reference'!$A$7:$D$904,2,0))</f>
        <v/>
      </c>
      <c r="E78" s="496" t="n">
        <f aca="false">IF(D78="",0,VLOOKUP(D78,D$22:D75,1,0))</f>
        <v>0</v>
      </c>
      <c r="F78" s="501" t="n">
        <f aca="false">($B78*$B$7+$C78*$C$7)/100</f>
        <v>0</v>
      </c>
      <c r="G78" s="507" t="str">
        <f aca="false">IF(A78="","",IF(ISERROR(VLOOKUP($A78,'liste reference'!$A$7:$P$904,13,0)),IF(ISERROR(VLOOKUP($A78,'liste reference'!$B$7:$P$904,12,0)),"    -",VLOOKUP($A78,'liste reference'!$B$7:$P$904,12,0)),VLOOKUP($A78,'liste reference'!$A$7:$P$904,13,0)))</f>
        <v/>
      </c>
      <c r="H78" s="508" t="str">
        <f aca="false">IF(A78="","x",IF(ISERROR(VLOOKUP($A78,'liste reference'!$A$8:$P$904,14,0)),IF(ISERROR(VLOOKUP($A78,'liste reference'!$B$8:$P$904,13,0)),"x",VLOOKUP($A78,'liste reference'!$B$8:$P$904,13,0)),VLOOKUP($A78,'liste reference'!$A$8:$P$904,14,0)))</f>
        <v>x</v>
      </c>
      <c r="I78" s="481" t="str">
        <f aca="false">IF(ISNUMBER(H78),IF(ISERROR(VLOOKUP($A78,'liste reference'!$A$7:$P$904,3,0)),IF(ISERROR(VLOOKUP($A78,'liste reference'!$B$7:$P$904,2,0)),"",VLOOKUP($A78,'liste reference'!$B$7:$P$904,2,0)),VLOOKUP($A78,'liste reference'!$A$7:$P$904,3,0)),"")</f>
        <v/>
      </c>
      <c r="J78" s="481" t="str">
        <f aca="false">IF(ISNUMBER(H78),IF(ISERROR(VLOOKUP($A78,'liste reference'!$A$7:$P$904,4,0)),IF(ISERROR(VLOOKUP($A78,'liste reference'!$B$7:$P$904,3,0)),"",VLOOKUP($A78,'liste reference'!$B$7:$P$904,3,0)),VLOOKUP($A78,'liste reference'!$A$7:$P$904,4,0)),"")</f>
        <v/>
      </c>
      <c r="K78" s="482" t="str">
        <f aca="false">IF(A78="NEWCOD",IF(AB78="","Remplir le champs 'Nouveau taxa' svp.",$AB78),IF(ISTEXT($E78),"DEJA SAISI !",IF(A78="","",IF(ISERROR(VLOOKUP($A78,'liste reference'!$A$7:$D$904,2,0)),IF(ISERROR(VLOOKUP($A78,'liste reference'!$B$7:$D$904,1,0)),"code non répertorié ou synonyme",VLOOKUP($A78,'liste reference'!$B$7:$D$904,1,0)),VLOOKUP(A78,'liste reference'!$A$7:$D$904,2,0)))))</f>
        <v/>
      </c>
      <c r="L78" s="498"/>
      <c r="M78" s="498"/>
      <c r="N78" s="498"/>
      <c r="O78" s="484"/>
      <c r="P78" s="485" t="str">
        <f aca="false">IF($A78="NEWCOD",IF($AC78="","No",$AC78),IF(ISTEXT($E78),"DEJA SAISI !",IF($A78="","",IF(ISERROR(VLOOKUP($A78,'liste reference'!A:S,19,FALSE())),IF(ISERROR(VLOOKUP($A78,'liste reference'!B:S,19,FALSE())),"",VLOOKUP($A78,'liste reference'!B:S,19,FALSE())),VLOOKUP($A78,'liste reference'!A:S,19,FALSE())))))</f>
        <v/>
      </c>
      <c r="Q78" s="486" t="str">
        <f aca="false">IF(ISTEXT(H78),"",(B78*$B$7/100)+(C78*$C$7/100))</f>
        <v/>
      </c>
      <c r="R78" s="487" t="str">
        <f aca="false">IF(OR(ISTEXT(H78),Q78=0),"",IF(Q78&lt;0.1,1,IF(Q78&lt;1,2,IF(Q78&lt;10,3,IF(Q78&lt;50,4,IF(Q78&gt;=50,5,""))))))</f>
        <v/>
      </c>
      <c r="S78" s="487" t="n">
        <f aca="false">IF(ISERROR(R78*I78),0,R78*I78)</f>
        <v>0</v>
      </c>
      <c r="T78" s="487" t="n">
        <f aca="false">IF(ISERROR(R78*I78*J78),0,R78*I78*J78)</f>
        <v>0</v>
      </c>
      <c r="U78" s="499" t="n">
        <f aca="false">IF(ISERROR(R78*J78),0,R78*J78)</f>
        <v>0</v>
      </c>
      <c r="V78" s="488" t="str">
        <f aca="false">IF(AND(A78="",F78=0),"",IF(F78=0,"Il manque le(s) % de rec. !",""))</f>
        <v/>
      </c>
      <c r="W78" s="489"/>
      <c r="Y78" s="490" t="str">
        <f aca="false">IF(A78="new.cod","NEWCOD",IF(AND((Z78=""),ISTEXT(A78)),A78,IF(Z78="","",INDEX('liste reference'!$A$8:$A$904,Z78))))</f>
        <v/>
      </c>
      <c r="Z78" s="280" t="str">
        <f aca="false">IF(ISERROR(MATCH(A78,'liste reference'!$A$8:$A$904,0)),IF(ISERROR(MATCH(A78,'liste reference'!$B$8:$B$904,0)),"",(MATCH(A78,'liste reference'!$B$8:$B$904,0))),(MATCH(A78,'liste reference'!$A$8:$A$904,0)))</f>
        <v/>
      </c>
      <c r="AA78" s="491"/>
      <c r="AB78" s="492"/>
      <c r="AC78" s="492"/>
      <c r="BB78" s="280" t="str">
        <f aca="false">IF(A78="","",1)</f>
        <v/>
      </c>
    </row>
    <row r="79" customFormat="false" ht="12.75" hidden="true" customHeight="false" outlineLevel="0" collapsed="false">
      <c r="A79" s="493"/>
      <c r="B79" s="494"/>
      <c r="C79" s="495"/>
      <c r="D79" s="477" t="str">
        <f aca="false">IF(ISERROR(VLOOKUP($A79,'liste reference'!$A$7:$D$904,2,0)),IF(ISERROR(VLOOKUP($A79,'liste reference'!$B$7:$D$904,1,0)),"",VLOOKUP($A79,'liste reference'!$B$7:$D$904,1,0)),VLOOKUP($A79,'liste reference'!$A$7:$D$904,2,0))</f>
        <v/>
      </c>
      <c r="E79" s="496" t="n">
        <f aca="false">IF(D79="",0,VLOOKUP(D79,D$22:D75,1,0))</f>
        <v>0</v>
      </c>
      <c r="F79" s="501" t="n">
        <f aca="false">($B79*$B$7+$C79*$C$7)/100</f>
        <v>0</v>
      </c>
      <c r="G79" s="507" t="str">
        <f aca="false">IF(A79="","",IF(ISERROR(VLOOKUP($A79,'liste reference'!$A$7:$P$904,13,0)),IF(ISERROR(VLOOKUP($A79,'liste reference'!$B$7:$P$904,12,0)),"    -",VLOOKUP($A79,'liste reference'!$B$7:$P$904,12,0)),VLOOKUP($A79,'liste reference'!$A$7:$P$904,13,0)))</f>
        <v/>
      </c>
      <c r="H79" s="508" t="str">
        <f aca="false">IF(A79="","x",IF(ISERROR(VLOOKUP($A79,'liste reference'!$A$8:$P$904,14,0)),IF(ISERROR(VLOOKUP($A79,'liste reference'!$B$8:$P$904,13,0)),"x",VLOOKUP($A79,'liste reference'!$B$8:$P$904,13,0)),VLOOKUP($A79,'liste reference'!$A$8:$P$904,14,0)))</f>
        <v>x</v>
      </c>
      <c r="I79" s="481" t="str">
        <f aca="false">IF(ISNUMBER(H79),IF(ISERROR(VLOOKUP($A79,'liste reference'!$A$7:$P$904,3,0)),IF(ISERROR(VLOOKUP($A79,'liste reference'!$B$7:$P$904,2,0)),"",VLOOKUP($A79,'liste reference'!$B$7:$P$904,2,0)),VLOOKUP($A79,'liste reference'!$A$7:$P$904,3,0)),"")</f>
        <v/>
      </c>
      <c r="J79" s="481" t="str">
        <f aca="false">IF(ISNUMBER(H79),IF(ISERROR(VLOOKUP($A79,'liste reference'!$A$7:$P$904,4,0)),IF(ISERROR(VLOOKUP($A79,'liste reference'!$B$7:$P$904,3,0)),"",VLOOKUP($A79,'liste reference'!$B$7:$P$904,3,0)),VLOOKUP($A79,'liste reference'!$A$7:$P$904,4,0)),"")</f>
        <v/>
      </c>
      <c r="K79" s="482" t="str">
        <f aca="false">IF(A79="NEWCOD",IF(AB79="","Remplir le champs 'Nouveau taxa' svp.",$AB79),IF(ISTEXT($E79),"DEJA SAISI !",IF(A79="","",IF(ISERROR(VLOOKUP($A79,'liste reference'!$A$7:$D$904,2,0)),IF(ISERROR(VLOOKUP($A79,'liste reference'!$B$7:$D$904,1,0)),"code non répertorié ou synonyme",VLOOKUP($A79,'liste reference'!$B$7:$D$904,1,0)),VLOOKUP(A79,'liste reference'!$A$7:$D$904,2,0)))))</f>
        <v/>
      </c>
      <c r="L79" s="498"/>
      <c r="M79" s="498"/>
      <c r="N79" s="498"/>
      <c r="O79" s="484"/>
      <c r="P79" s="485" t="str">
        <f aca="false">IF($A79="NEWCOD",IF($AC79="","No",$AC79),IF(ISTEXT($E79),"DEJA SAISI !",IF($A79="","",IF(ISERROR(VLOOKUP($A79,'liste reference'!A:S,19,FALSE())),IF(ISERROR(VLOOKUP($A79,'liste reference'!B:S,19,FALSE())),"",VLOOKUP($A79,'liste reference'!B:S,19,FALSE())),VLOOKUP($A79,'liste reference'!A:S,19,FALSE())))))</f>
        <v/>
      </c>
      <c r="Q79" s="486" t="str">
        <f aca="false">IF(ISTEXT(H79),"",(B79*$B$7/100)+(C79*$C$7/100))</f>
        <v/>
      </c>
      <c r="R79" s="487" t="str">
        <f aca="false">IF(OR(ISTEXT(H79),Q79=0),"",IF(Q79&lt;0.1,1,IF(Q79&lt;1,2,IF(Q79&lt;10,3,IF(Q79&lt;50,4,IF(Q79&gt;=50,5,""))))))</f>
        <v/>
      </c>
      <c r="S79" s="487" t="n">
        <f aca="false">IF(ISERROR(R79*I79),0,R79*I79)</f>
        <v>0</v>
      </c>
      <c r="T79" s="487" t="n">
        <f aca="false">IF(ISERROR(R79*I79*J79),0,R79*I79*J79)</f>
        <v>0</v>
      </c>
      <c r="U79" s="499" t="n">
        <f aca="false">IF(ISERROR(R79*J79),0,R79*J79)</f>
        <v>0</v>
      </c>
      <c r="V79" s="488" t="str">
        <f aca="false">IF(AND(A79="",F79=0),"",IF(F79=0,"Il manque le(s) % de rec. !",""))</f>
        <v/>
      </c>
      <c r="W79" s="489"/>
      <c r="Y79" s="490" t="str">
        <f aca="false">IF(A79="new.cod","NEWCOD",IF(AND((Z79=""),ISTEXT(A79)),A79,IF(Z79="","",INDEX('liste reference'!$A$8:$A$904,Z79))))</f>
        <v/>
      </c>
      <c r="Z79" s="280" t="str">
        <f aca="false">IF(ISERROR(MATCH(A79,'liste reference'!$A$8:$A$904,0)),IF(ISERROR(MATCH(A79,'liste reference'!$B$8:$B$904,0)),"",(MATCH(A79,'liste reference'!$B$8:$B$904,0))),(MATCH(A79,'liste reference'!$A$8:$A$904,0)))</f>
        <v/>
      </c>
      <c r="AA79" s="491"/>
      <c r="AB79" s="492"/>
      <c r="AC79" s="492"/>
      <c r="BB79" s="280" t="str">
        <f aca="false">IF(A79="","",1)</f>
        <v/>
      </c>
    </row>
    <row r="80" customFormat="false" ht="12.75" hidden="true" customHeight="false" outlineLevel="0" collapsed="false">
      <c r="A80" s="493"/>
      <c r="B80" s="494"/>
      <c r="C80" s="495"/>
      <c r="D80" s="477" t="str">
        <f aca="false">IF(ISERROR(VLOOKUP($A80,'liste reference'!$A$7:$D$904,2,0)),IF(ISERROR(VLOOKUP($A80,'liste reference'!$B$7:$D$904,1,0)),"",VLOOKUP($A80,'liste reference'!$B$7:$D$904,1,0)),VLOOKUP($A80,'liste reference'!$A$7:$D$904,2,0))</f>
        <v/>
      </c>
      <c r="E80" s="496" t="n">
        <f aca="false">IF(D80="",0,VLOOKUP(D80,D$22:D79,1,0))</f>
        <v>0</v>
      </c>
      <c r="F80" s="501" t="n">
        <f aca="false">($B80*$B$7+$C80*$C$7)/100</f>
        <v>0</v>
      </c>
      <c r="G80" s="507" t="str">
        <f aca="false">IF(A80="","",IF(ISERROR(VLOOKUP($A80,'liste reference'!$A$7:$P$904,13,0)),IF(ISERROR(VLOOKUP($A80,'liste reference'!$B$7:$P$904,12,0)),"    -",VLOOKUP($A80,'liste reference'!$B$7:$P$904,12,0)),VLOOKUP($A80,'liste reference'!$A$7:$P$904,13,0)))</f>
        <v/>
      </c>
      <c r="H80" s="508" t="str">
        <f aca="false">IF(A80="","x",IF(ISERROR(VLOOKUP($A80,'liste reference'!$A$8:$P$904,14,0)),IF(ISERROR(VLOOKUP($A80,'liste reference'!$B$8:$P$904,13,0)),"x",VLOOKUP($A80,'liste reference'!$B$8:$P$904,13,0)),VLOOKUP($A80,'liste reference'!$A$8:$P$904,14,0)))</f>
        <v>x</v>
      </c>
      <c r="I80" s="481" t="str">
        <f aca="false">IF(ISNUMBER(H80),IF(ISERROR(VLOOKUP($A80,'liste reference'!$A$7:$P$904,3,0)),IF(ISERROR(VLOOKUP($A80,'liste reference'!$B$7:$P$904,2,0)),"",VLOOKUP($A80,'liste reference'!$B$7:$P$904,2,0)),VLOOKUP($A80,'liste reference'!$A$7:$P$904,3,0)),"")</f>
        <v/>
      </c>
      <c r="J80" s="481" t="str">
        <f aca="false">IF(ISNUMBER(H80),IF(ISERROR(VLOOKUP($A80,'liste reference'!$A$7:$P$904,4,0)),IF(ISERROR(VLOOKUP($A80,'liste reference'!$B$7:$P$904,3,0)),"",VLOOKUP($A80,'liste reference'!$B$7:$P$904,3,0)),VLOOKUP($A80,'liste reference'!$A$7:$P$904,4,0)),"")</f>
        <v/>
      </c>
      <c r="K80" s="482" t="str">
        <f aca="false">IF(A80="NEWCOD",IF(AB80="","Remplir le champs 'Nouveau taxa' svp.",$AB80),IF(ISTEXT($E80),"DEJA SAISI !",IF(A80="","",IF(ISERROR(VLOOKUP($A80,'liste reference'!$A$7:$D$904,2,0)),IF(ISERROR(VLOOKUP($A80,'liste reference'!$B$7:$D$904,1,0)),"code non répertorié ou synonyme",VLOOKUP($A80,'liste reference'!$B$7:$D$904,1,0)),VLOOKUP(A80,'liste reference'!$A$7:$D$904,2,0)))))</f>
        <v/>
      </c>
      <c r="L80" s="498"/>
      <c r="M80" s="498"/>
      <c r="N80" s="498"/>
      <c r="O80" s="484"/>
      <c r="P80" s="485" t="str">
        <f aca="false">IF($A80="NEWCOD",IF($AC80="","No",$AC80),IF(ISTEXT($E80),"DEJA SAISI !",IF($A80="","",IF(ISERROR(VLOOKUP($A80,'liste reference'!A:S,19,FALSE())),IF(ISERROR(VLOOKUP($A80,'liste reference'!B:S,19,FALSE())),"",VLOOKUP($A80,'liste reference'!B:S,19,FALSE())),VLOOKUP($A80,'liste reference'!A:S,19,FALSE())))))</f>
        <v/>
      </c>
      <c r="Q80" s="486" t="str">
        <f aca="false">IF(ISTEXT(H80),"",(B80*$B$7/100)+(C80*$C$7/100))</f>
        <v/>
      </c>
      <c r="R80" s="487" t="str">
        <f aca="false">IF(OR(ISTEXT(H80),Q80=0),"",IF(Q80&lt;0.1,1,IF(Q80&lt;1,2,IF(Q80&lt;10,3,IF(Q80&lt;50,4,IF(Q80&gt;=50,5,""))))))</f>
        <v/>
      </c>
      <c r="S80" s="487" t="n">
        <f aca="false">IF(ISERROR(R80*I80),0,R80*I80)</f>
        <v>0</v>
      </c>
      <c r="T80" s="487" t="n">
        <f aca="false">IF(ISERROR(R80*I80*J80),0,R80*I80*J80)</f>
        <v>0</v>
      </c>
      <c r="U80" s="499" t="n">
        <f aca="false">IF(ISERROR(R80*J80),0,R80*J80)</f>
        <v>0</v>
      </c>
      <c r="V80" s="488" t="str">
        <f aca="false">IF(AND(A80="",F80=0),"",IF(F80=0,"Il manque le(s) % de rec. !",""))</f>
        <v/>
      </c>
      <c r="W80" s="489"/>
      <c r="Y80" s="490" t="str">
        <f aca="false">IF(A80="new.cod","NEWCOD",IF(AND((Z80=""),ISTEXT(A80)),A80,IF(Z80="","",INDEX('liste reference'!$A$8:$A$904,Z80))))</f>
        <v/>
      </c>
      <c r="Z80" s="280" t="str">
        <f aca="false">IF(ISERROR(MATCH(A80,'liste reference'!$A$8:$A$904,0)),IF(ISERROR(MATCH(A80,'liste reference'!$B$8:$B$904,0)),"",(MATCH(A80,'liste reference'!$B$8:$B$904,0))),(MATCH(A80,'liste reference'!$A$8:$A$904,0)))</f>
        <v/>
      </c>
      <c r="AA80" s="491"/>
      <c r="AB80" s="492"/>
      <c r="AC80" s="492"/>
      <c r="BB80" s="280" t="str">
        <f aca="false">IF(A80="","",1)</f>
        <v/>
      </c>
    </row>
    <row r="81" customFormat="false" ht="12.75" hidden="true" customHeight="false" outlineLevel="0" collapsed="false">
      <c r="A81" s="493"/>
      <c r="B81" s="494"/>
      <c r="C81" s="495"/>
      <c r="D81" s="477" t="str">
        <f aca="false">IF(ISERROR(VLOOKUP($A81,'liste reference'!$A$7:$D$904,2,0)),IF(ISERROR(VLOOKUP($A81,'liste reference'!$B$7:$D$904,1,0)),"",VLOOKUP($A81,'liste reference'!$B$7:$D$904,1,0)),VLOOKUP($A81,'liste reference'!$A$7:$D$904,2,0))</f>
        <v/>
      </c>
      <c r="E81" s="496" t="n">
        <f aca="false">IF(D81="",0,VLOOKUP(D81,D$21:D80,1,0))</f>
        <v>0</v>
      </c>
      <c r="F81" s="501" t="n">
        <f aca="false">($B81*$B$7+$C81*$C$7)/100</f>
        <v>0</v>
      </c>
      <c r="G81" s="507" t="str">
        <f aca="false">IF(A81="","",IF(ISERROR(VLOOKUP($A81,'liste reference'!$A$7:$P$904,13,0)),IF(ISERROR(VLOOKUP($A81,'liste reference'!$B$7:$P$904,12,0)),"    -",VLOOKUP($A81,'liste reference'!$B$7:$P$904,12,0)),VLOOKUP($A81,'liste reference'!$A$7:$P$904,13,0)))</f>
        <v/>
      </c>
      <c r="H81" s="508" t="str">
        <f aca="false">IF(A81="","x",IF(ISERROR(VLOOKUP($A81,'liste reference'!$A$8:$P$904,14,0)),IF(ISERROR(VLOOKUP($A81,'liste reference'!$B$8:$P$904,13,0)),"x",VLOOKUP($A81,'liste reference'!$B$8:$P$904,13,0)),VLOOKUP($A81,'liste reference'!$A$8:$P$904,14,0)))</f>
        <v>x</v>
      </c>
      <c r="I81" s="481" t="str">
        <f aca="false">IF(ISNUMBER(H81),IF(ISERROR(VLOOKUP($A81,'liste reference'!$A$7:$P$904,3,0)),IF(ISERROR(VLOOKUP($A81,'liste reference'!$B$7:$P$904,2,0)),"",VLOOKUP($A81,'liste reference'!$B$7:$P$904,2,0)),VLOOKUP($A81,'liste reference'!$A$7:$P$904,3,0)),"")</f>
        <v/>
      </c>
      <c r="J81" s="481" t="str">
        <f aca="false">IF(ISNUMBER(H81),IF(ISERROR(VLOOKUP($A81,'liste reference'!$A$7:$P$904,4,0)),IF(ISERROR(VLOOKUP($A81,'liste reference'!$B$7:$P$904,3,0)),"",VLOOKUP($A81,'liste reference'!$B$7:$P$904,3,0)),VLOOKUP($A81,'liste reference'!$A$7:$P$904,4,0)),"")</f>
        <v/>
      </c>
      <c r="K81" s="482" t="str">
        <f aca="false">IF(A81="NEWCOD",IF(AB81="","Remplir le champs 'Nouveau taxa' svp.",$AB81),IF(ISTEXT($E81),"DEJA SAISI !",IF(A81="","",IF(ISERROR(VLOOKUP($A81,'liste reference'!$A$7:$D$904,2,0)),IF(ISERROR(VLOOKUP($A81,'liste reference'!$B$7:$D$904,1,0)),"code non répertorié ou synonyme",VLOOKUP($A81,'liste reference'!$B$7:$D$904,1,0)),VLOOKUP(A81,'liste reference'!$A$7:$D$904,2,0)))))</f>
        <v/>
      </c>
      <c r="L81" s="503"/>
      <c r="M81" s="503"/>
      <c r="N81" s="503"/>
      <c r="O81" s="484"/>
      <c r="P81" s="485" t="str">
        <f aca="false">IF($A81="NEWCOD",IF($AC81="","No",$AC81),IF(ISTEXT($E81),"DEJA SAISI !",IF($A81="","",IF(ISERROR(VLOOKUP($A81,'liste reference'!A:S,19,FALSE())),IF(ISERROR(VLOOKUP($A81,'liste reference'!B:S,19,FALSE())),"",VLOOKUP($A81,'liste reference'!B:S,19,FALSE())),VLOOKUP($A81,'liste reference'!A:S,19,FALSE())))))</f>
        <v/>
      </c>
      <c r="Q81" s="486" t="str">
        <f aca="false">IF(ISTEXT(H81),"",(B81*$B$7/100)+(C81*$C$7/100))</f>
        <v/>
      </c>
      <c r="R81" s="487" t="str">
        <f aca="false">IF(OR(ISTEXT(H81),Q81=0),"",IF(Q81&lt;0.1,1,IF(Q81&lt;1,2,IF(Q81&lt;10,3,IF(Q81&lt;50,4,IF(Q81&gt;=50,5,""))))))</f>
        <v/>
      </c>
      <c r="S81" s="487" t="n">
        <f aca="false">IF(ISERROR(R81*I81),0,R81*I81)</f>
        <v>0</v>
      </c>
      <c r="T81" s="487" t="n">
        <f aca="false">IF(ISERROR(R81*I81*J81),0,R81*I81*J81)</f>
        <v>0</v>
      </c>
      <c r="U81" s="499" t="n">
        <f aca="false">IF(ISERROR(R81*J81),0,R81*J81)</f>
        <v>0</v>
      </c>
      <c r="V81" s="488" t="str">
        <f aca="false">IF(AND(A81="",F81=0),"",IF(F81=0,"Il manque le(s) % de rec. !",""))</f>
        <v/>
      </c>
      <c r="W81" s="489"/>
      <c r="X81" s="509"/>
      <c r="Y81" s="490" t="str">
        <f aca="false">IF(A81="new.cod","NEWCOD",IF(AND((Z81=""),ISTEXT(A81)),A81,IF(Z81="","",INDEX('liste reference'!$A$8:$A$904,Z81))))</f>
        <v/>
      </c>
      <c r="Z81" s="280" t="str">
        <f aca="false">IF(ISERROR(MATCH(A81,'liste reference'!$A$8:$A$904,0)),IF(ISERROR(MATCH(A81,'liste reference'!$B$8:$B$904,0)),"",(MATCH(A81,'liste reference'!$B$8:$B$904,0))),(MATCH(A81,'liste reference'!$A$8:$A$904,0)))</f>
        <v/>
      </c>
      <c r="AA81" s="491"/>
      <c r="AB81" s="492"/>
      <c r="AC81" s="492"/>
      <c r="BB81" s="280" t="str">
        <f aca="false">IF(A81="","",1)</f>
        <v/>
      </c>
    </row>
    <row r="82" customFormat="false" ht="12.75" hidden="true" customHeight="false" outlineLevel="0" collapsed="false">
      <c r="A82" s="510"/>
      <c r="B82" s="511"/>
      <c r="C82" s="512"/>
      <c r="D82" s="513" t="str">
        <f aca="false">IF(ISERROR(VLOOKUP($A82,'liste reference'!$A$7:$D$904,2,0)),IF(ISERROR(VLOOKUP($A82,'liste reference'!$B$7:$D$904,1,0)),"",VLOOKUP($A82,'liste reference'!$B$7:$D$904,1,0)),VLOOKUP($A82,'liste reference'!$A$7:$D$904,2,0))</f>
        <v/>
      </c>
      <c r="E82" s="514" t="n">
        <f aca="false">IF(D82="",0,VLOOKUP(D82,D$20:D80,1,0))</f>
        <v>0</v>
      </c>
      <c r="F82" s="515" t="n">
        <f aca="false">($B82*$B$7+$C82*$C$7)/100</f>
        <v>0</v>
      </c>
      <c r="G82" s="516" t="str">
        <f aca="false">IF(A82="","",IF(ISERROR(VLOOKUP($A82,'liste reference'!$A$7:$P$904,13,0)),IF(ISERROR(VLOOKUP($A82,'liste reference'!$B$7:$P$904,12,0)),"    -",VLOOKUP($A82,'liste reference'!$B$7:$P$904,12,0)),VLOOKUP($A82,'liste reference'!$A$7:$P$904,13,0)))</f>
        <v/>
      </c>
      <c r="H82" s="517" t="str">
        <f aca="false">IF(A82="","x",IF(ISERROR(VLOOKUP($A82,'liste reference'!$A$8:$P$904,14,0)),IF(ISERROR(VLOOKUP($A82,'liste reference'!$B$8:$P$904,13,0)),"x",VLOOKUP($A82,'liste reference'!$B$8:$P$904,13,0)),VLOOKUP($A82,'liste reference'!$A$8:$P$904,14,0)))</f>
        <v>x</v>
      </c>
      <c r="I82" s="481" t="str">
        <f aca="false">IF(ISNUMBER(H82),IF(ISERROR(VLOOKUP($A82,'liste reference'!$A$7:$P$904,3,0)),IF(ISERROR(VLOOKUP($A82,'liste reference'!$B$7:$P$904,2,0)),"",VLOOKUP($A82,'liste reference'!$B$7:$P$904,2,0)),VLOOKUP($A82,'liste reference'!$A$7:$P$904,3,0)),"")</f>
        <v/>
      </c>
      <c r="J82" s="481" t="str">
        <f aca="false">IF(ISNUMBER(H82),IF(ISERROR(VLOOKUP($A82,'liste reference'!$A$7:$P$904,4,0)),IF(ISERROR(VLOOKUP($A82,'liste reference'!$B$7:$P$904,3,0)),"",VLOOKUP($A82,'liste reference'!$B$7:$P$904,3,0)),VLOOKUP($A82,'liste reference'!$A$7:$P$904,4,0)),"")</f>
        <v/>
      </c>
      <c r="K82" s="518" t="str">
        <f aca="false">IF(A82="NEWCOD",IF(AB82="","Remplir le champs 'Nouveau taxa' svp.",$AB82),IF(ISTEXT($E82),"DEJA SAISI !",IF(A82="","",IF(ISERROR(VLOOKUP($A82,'liste reference'!$A$7:$D$904,2,0)),IF(ISERROR(VLOOKUP($A82,'liste reference'!$B$7:$D$904,1,0)),"code non répertorié ou synonyme",VLOOKUP($A82,'liste reference'!$B$7:$D$904,1,0)),VLOOKUP(A82,'liste reference'!$A$7:$D$904,2,0)))))</f>
        <v/>
      </c>
      <c r="L82" s="519"/>
      <c r="M82" s="519"/>
      <c r="N82" s="519"/>
      <c r="O82" s="520"/>
      <c r="P82" s="521" t="str">
        <f aca="false">IF($A82="NEWCOD",IF($AC82="","No",$AC82),IF(ISTEXT($E82),"DEJA SAISI !",IF($A82="","",IF(ISERROR(VLOOKUP($A82,'liste reference'!A:S,19,FALSE())),IF(ISERROR(VLOOKUP($A82,'liste reference'!B:S,19,FALSE())),"",VLOOKUP($A82,'liste reference'!B:S,19,FALSE())),VLOOKUP($A82,'liste reference'!A:S,19,FALSE())))))</f>
        <v/>
      </c>
      <c r="Q82" s="486" t="str">
        <f aca="false">IF(ISTEXT(H82),"",(B82*$B$7/100)+(C82*$C$7/100))</f>
        <v/>
      </c>
      <c r="R82" s="487" t="str">
        <f aca="false">IF(OR(ISTEXT(H82),Q82=0),"",IF(Q82&lt;0.1,1,IF(Q82&lt;1,2,IF(Q82&lt;10,3,IF(Q82&lt;50,4,IF(Q82&gt;=50,5,""))))))</f>
        <v/>
      </c>
      <c r="S82" s="487" t="n">
        <f aca="false">IF(ISERROR(R82*I82),0,R82*I82)</f>
        <v>0</v>
      </c>
      <c r="T82" s="487" t="n">
        <f aca="false">IF(ISERROR(R82*I82*J82),0,R82*I82*J82)</f>
        <v>0</v>
      </c>
      <c r="U82" s="499" t="n">
        <f aca="false">IF(ISERROR(R82*J82),0,R82*J82)</f>
        <v>0</v>
      </c>
      <c r="V82" s="488" t="str">
        <f aca="false">IF(AND(A82="",F82=0),"",IF(F82=0,"Il manque le(s) % de rec. !",""))</f>
        <v/>
      </c>
      <c r="W82" s="522"/>
      <c r="X82" s="523"/>
      <c r="Y82" s="490" t="str">
        <f aca="false">IF(A82="new.cod","NEWCOD",IF(AND((Z82=""),ISTEXT(A82)),A82,IF(Z82="","",INDEX('liste reference'!$A$8:$A$904,Z82))))</f>
        <v/>
      </c>
      <c r="Z82" s="280" t="str">
        <f aca="false">IF(ISERROR(MATCH(A82,'liste reference'!$A$8:$A$904,0)),IF(ISERROR(MATCH(A82,'liste reference'!$B$8:$B$904,0)),"",(MATCH(A82,'liste reference'!$B$8:$B$904,0))),(MATCH(A82,'liste reference'!$A$8:$A$904,0)))</f>
        <v/>
      </c>
      <c r="AA82" s="491"/>
      <c r="AB82" s="492"/>
      <c r="AC82" s="492"/>
      <c r="BB82" s="280" t="str">
        <f aca="false">IF(A82="","",1)</f>
        <v/>
      </c>
    </row>
    <row r="83" customFormat="false" ht="15" hidden="true" customHeight="false" outlineLevel="0" collapsed="false">
      <c r="A83" s="524" t="s">
        <v>2686</v>
      </c>
      <c r="B83" s="427"/>
      <c r="C83" s="427"/>
      <c r="D83" s="427"/>
      <c r="E83" s="427"/>
      <c r="F83" s="427"/>
      <c r="G83" s="427"/>
      <c r="H83" s="427"/>
      <c r="I83" s="427"/>
      <c r="J83" s="427"/>
      <c r="K83" s="427"/>
      <c r="L83" s="427"/>
      <c r="M83" s="487"/>
      <c r="N83" s="487"/>
      <c r="O83" s="487"/>
      <c r="P83" s="525"/>
      <c r="Q83" s="525"/>
      <c r="R83" s="525"/>
      <c r="S83" s="525"/>
      <c r="T83" s="280"/>
      <c r="U83" s="280"/>
      <c r="V83" s="525"/>
      <c r="W83" s="525"/>
      <c r="X83" s="525"/>
      <c r="Y83" s="526"/>
      <c r="Z83" s="526"/>
      <c r="AA83" s="526"/>
      <c r="AB83" s="527"/>
      <c r="AC83" s="527"/>
      <c r="AD83" s="527"/>
    </row>
    <row r="84" customFormat="false" ht="12.75" hidden="true" customHeight="false" outlineLevel="0" collapsed="false">
      <c r="A84" s="528" t="str">
        <f aca="false">A3</f>
        <v>TARAVO</v>
      </c>
      <c r="B84" s="529" t="str">
        <f aca="false">C3</f>
        <v>Moca Croce</v>
      </c>
      <c r="C84" s="530" t="n">
        <f aca="false">A4</f>
        <v>41452</v>
      </c>
      <c r="D84" s="531" t="n">
        <f aca="false">IF(ISERROR(SUM($T$23:$T$82)/SUM($U$23:$U$82)),"",SUM($T$23:$T$82)/SUM($U$23:$U$82))</f>
        <v>13.5</v>
      </c>
      <c r="E84" s="532" t="n">
        <f aca="false">N13</f>
        <v>20</v>
      </c>
      <c r="F84" s="529" t="n">
        <f aca="false">N14</f>
        <v>20</v>
      </c>
      <c r="G84" s="529" t="n">
        <f aca="false">N15</f>
        <v>5</v>
      </c>
      <c r="H84" s="529" t="n">
        <f aca="false">N16</f>
        <v>9</v>
      </c>
      <c r="I84" s="529" t="n">
        <f aca="false">N17</f>
        <v>2</v>
      </c>
      <c r="J84" s="533" t="n">
        <f aca="false">N8</f>
        <v>10.05</v>
      </c>
      <c r="K84" s="531" t="n">
        <f aca="false">N9</f>
        <v>5.56304772584237</v>
      </c>
      <c r="L84" s="532" t="n">
        <f aca="false">N10</f>
        <v>0</v>
      </c>
      <c r="M84" s="532" t="n">
        <f aca="false">N11</f>
        <v>16</v>
      </c>
      <c r="N84" s="531" t="n">
        <f aca="false">O8</f>
        <v>1.45</v>
      </c>
      <c r="O84" s="531" t="n">
        <f aca="false">O9</f>
        <v>0.920597631976099</v>
      </c>
      <c r="P84" s="532" t="n">
        <f aca="false">O10</f>
        <v>0</v>
      </c>
      <c r="Q84" s="532" t="n">
        <f aca="false">O11</f>
        <v>3</v>
      </c>
      <c r="R84" s="532" t="n">
        <f aca="false">F21</f>
        <v>1.7098</v>
      </c>
      <c r="S84" s="532" t="n">
        <f aca="false">K11</f>
        <v>0</v>
      </c>
      <c r="T84" s="532" t="n">
        <f aca="false">K12</f>
        <v>9</v>
      </c>
      <c r="U84" s="532" t="n">
        <f aca="false">K13</f>
        <v>7</v>
      </c>
      <c r="V84" s="534" t="n">
        <f aca="false">K14</f>
        <v>2</v>
      </c>
      <c r="W84" s="535" t="n">
        <f aca="false">K15</f>
        <v>2</v>
      </c>
      <c r="Z84" s="536"/>
      <c r="AA84" s="536"/>
      <c r="AB84" s="527"/>
      <c r="AC84" s="527"/>
      <c r="AD84" s="527"/>
    </row>
    <row r="85" customFormat="false" ht="12.75" hidden="true" customHeight="false" outlineLevel="0" collapsed="false">
      <c r="P85" s="280"/>
      <c r="Q85" s="280"/>
      <c r="R85" s="280"/>
      <c r="S85" s="280"/>
      <c r="T85" s="280"/>
      <c r="U85" s="280"/>
      <c r="V85" s="280"/>
    </row>
    <row r="86" customFormat="false" ht="12.75" hidden="true" customHeight="false" outlineLevel="0" collapsed="false">
      <c r="P86" s="280"/>
      <c r="Q86" s="537" t="s">
        <v>2687</v>
      </c>
      <c r="R86" s="280"/>
      <c r="S86" s="488"/>
      <c r="T86" s="280"/>
      <c r="U86" s="280"/>
      <c r="V86" s="280"/>
    </row>
    <row r="87" customFormat="false" ht="12.75" hidden="true" customHeight="false" outlineLevel="0" collapsed="false">
      <c r="P87" s="280"/>
      <c r="Q87" s="280" t="s">
        <v>2688</v>
      </c>
      <c r="R87" s="280"/>
      <c r="S87" s="488" t="n">
        <f aca="false">VLOOKUP(MAX($S$23:$S$82),($S$23:$U$82),1,0)</f>
        <v>32</v>
      </c>
      <c r="T87" s="280"/>
      <c r="U87" s="280"/>
      <c r="V87" s="280"/>
    </row>
    <row r="88" customFormat="false" ht="12.75" hidden="true" customHeight="false" outlineLevel="0" collapsed="false">
      <c r="P88" s="280"/>
      <c r="Q88" s="280" t="s">
        <v>2689</v>
      </c>
      <c r="R88" s="280"/>
      <c r="S88" s="488" t="n">
        <f aca="false">VLOOKUP((S87),($S$23:$U$82),2,0)</f>
        <v>96</v>
      </c>
      <c r="T88" s="280"/>
      <c r="U88" s="280"/>
      <c r="V88" s="280"/>
    </row>
    <row r="89" customFormat="false" ht="12.75" hidden="true" customHeight="false" outlineLevel="0" collapsed="false">
      <c r="Q89" s="280" t="s">
        <v>2690</v>
      </c>
      <c r="R89" s="280"/>
      <c r="S89" s="488" t="n">
        <f aca="false">VLOOKUP((S87),($S$23:$U$82),3,0)</f>
        <v>6</v>
      </c>
      <c r="T89" s="280"/>
    </row>
    <row r="90" customFormat="false" ht="12.75" hidden="false" customHeight="false" outlineLevel="0" collapsed="false">
      <c r="Q90" s="280" t="s">
        <v>2691</v>
      </c>
      <c r="R90" s="280"/>
      <c r="S90" s="538" t="n">
        <f aca="false">IF(ISERROR(SUM($T$23:$T$82)/SUM($U$23:$U$82)),"",(SUM($T$23:$T$82)-S88)/(SUM($U$23:$U$82)-S89))</f>
        <v>13.0588235294118</v>
      </c>
      <c r="T90" s="280"/>
    </row>
    <row r="91" customFormat="false" ht="12.75" hidden="false" customHeight="false" outlineLevel="0" collapsed="false">
      <c r="Q91" s="487" t="s">
        <v>2692</v>
      </c>
      <c r="R91" s="487"/>
      <c r="S91" s="487" t="str">
        <f aca="false">INDEX('liste reference'!$A$8:$A$904,$T$91)</f>
        <v>FONSQU</v>
      </c>
      <c r="T91" s="280" t="n">
        <f aca="false">IF(ISERROR(MATCH($S$93,'liste reference'!$A$8:$A$904,0)),MATCH($S$93,'liste reference'!$B$8:$B$904,0),(MATCH($S$93,'liste reference'!$A$8:$A$904,0)))</f>
        <v>214</v>
      </c>
      <c r="U91" s="527"/>
    </row>
    <row r="92" customFormat="false" ht="12.75" hidden="false" customHeight="false" outlineLevel="0" collapsed="false">
      <c r="Q92" s="280" t="s">
        <v>2693</v>
      </c>
      <c r="R92" s="280"/>
      <c r="S92" s="280" t="n">
        <f aca="false">MATCH(S87,$S$23:$S$82,0)</f>
        <v>15</v>
      </c>
      <c r="T92" s="280"/>
    </row>
    <row r="93" customFormat="false" ht="12.75" hidden="false" customHeight="false" outlineLevel="0" collapsed="false">
      <c r="Q93" s="487" t="s">
        <v>2694</v>
      </c>
      <c r="R93" s="280"/>
      <c r="S93" s="487" t="str">
        <f aca="false">INDEX($A$23:$A$82,$S$92)</f>
        <v>FONSQU</v>
      </c>
      <c r="T93" s="280"/>
    </row>
    <row r="94" customFormat="false" ht="12.75" hidden="false" customHeight="false" outlineLevel="0" collapsed="false">
      <c r="S94" s="527"/>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11">
      <formula>ISTEXT($E23)</formula>
    </cfRule>
  </conditionalFormatting>
  <conditionalFormatting sqref="H23:J82">
    <cfRule type="cellIs" priority="3" operator="equal" aboveAverage="0" equalAverage="0" bottom="0" percent="0" rank="0" text="" dxfId="12">
      <formula>"x"</formula>
    </cfRule>
  </conditionalFormatting>
  <conditionalFormatting sqref="W23:X23">
    <cfRule type="cellIs" priority="4" operator="equal" aboveAverage="0" equalAverage="0" bottom="0" percent="0" rank="0" text="" dxfId="13">
      <formula>"DEJA SAISI !"</formula>
    </cfRule>
    <cfRule type="cellIs" priority="5" operator="equal" aboveAverage="0" equalAverage="0" bottom="0" percent="0" rank="0" text="" dxfId="14">
      <formula>"non répertorié"</formula>
    </cfRule>
    <cfRule type="expression" priority="6" aboveAverage="0" equalAverage="0" bottom="0" percent="0" rank="0" text="" dxfId="15">
      <formula>AND(ISTEXT($G$23),ISBLANK($I$23))</formula>
    </cfRule>
  </conditionalFormatting>
  <conditionalFormatting sqref="L27:O82 O23:O26 K23:K82">
    <cfRule type="cellIs" priority="7" operator="equal" aboveAverage="0" equalAverage="0" bottom="0" percent="0" rank="0" text="" dxfId="16">
      <formula>"code non répertorié ou synonyme"</formula>
    </cfRule>
    <cfRule type="expression" priority="8" aboveAverage="0" equalAverage="0" bottom="0" percent="0" rank="0" text="" dxfId="17">
      <formula>AND($I27="",$J27="")</formula>
    </cfRule>
    <cfRule type="cellIs" priority="9" operator="equal" aboveAverage="0" equalAverage="0" bottom="0" percent="0" rank="0" text="" dxfId="18">
      <formula>"DEJA SAISI !"</formula>
    </cfRule>
  </conditionalFormatting>
  <conditionalFormatting sqref="A2">
    <cfRule type="cellIs" priority="10" operator="between" aboveAverage="0" equalAverage="0" bottom="0" percent="0" rank="0" text="" dxfId="19">
      <formula>"(organisme)"</formula>
      <formula>"(organisme)"</formula>
    </cfRule>
    <cfRule type="cellIs" priority="11" operator="notBetween" aboveAverage="0" equalAverage="0" bottom="0" percent="0" rank="0" text="" dxfId="20">
      <formula>"(organisme)"</formula>
      <formula>"(organisme)"</formula>
    </cfRule>
  </conditionalFormatting>
  <conditionalFormatting sqref="A3">
    <cfRule type="cellIs" priority="12" operator="between" aboveAverage="0" equalAverage="0" bottom="0" percent="0" rank="0" text="" dxfId="21">
      <formula>"(cours d'eau)"</formula>
      <formula>"(cours d'eau)"</formula>
    </cfRule>
    <cfRule type="cellIs" priority="13" operator="notBetween" aboveAverage="0" equalAverage="0" bottom="0" percent="0" rank="0" text="" dxfId="22">
      <formula>"(cours d'eau)"</formula>
      <formula>"(cours d'eau)"</formula>
    </cfRule>
  </conditionalFormatting>
  <conditionalFormatting sqref="A4">
    <cfRule type="cellIs" priority="14" operator="between" aboveAverage="0" equalAverage="0" bottom="0" percent="0" rank="0" text="" dxfId="23">
      <formula>"(Date)"</formula>
      <formula>"(Date)"</formula>
    </cfRule>
    <cfRule type="cellIs" priority="15" operator="notBetween" aboveAverage="0" equalAverage="0" bottom="0" percent="0" rank="0" text="" dxfId="24">
      <formula>"(Date)"</formula>
      <formula>"(Date)"</formula>
    </cfRule>
  </conditionalFormatting>
  <conditionalFormatting sqref="C2">
    <cfRule type="cellIs" priority="16" operator="between" aboveAverage="0" equalAverage="0" bottom="0" percent="0" rank="0" text="" dxfId="25">
      <formula>"(Opérateurs)"</formula>
      <formula>"(Opérateurs)"</formula>
    </cfRule>
    <cfRule type="cellIs" priority="17" operator="notBetween" aboveAverage="0" equalAverage="0" bottom="0" percent="0" rank="0" text="" dxfId="26">
      <formula>"(Opérateurs)"</formula>
      <formula>"(Opérateurs)"</formula>
    </cfRule>
  </conditionalFormatting>
  <conditionalFormatting sqref="C3">
    <cfRule type="cellIs" priority="18" operator="between" aboveAverage="0" equalAverage="0" bottom="0" percent="0" rank="0" text="" dxfId="27">
      <formula>"(Nom de la station)"</formula>
      <formula>"(Nom de la station)"</formula>
    </cfRule>
    <cfRule type="cellIs" priority="19" operator="notBetween" aboveAverage="0" equalAverage="0" bottom="0" percent="0" rank="0" text="" dxfId="28">
      <formula>"(Nom de la station)"</formula>
      <formula>"(Nom de la station)"</formula>
    </cfRule>
  </conditionalFormatting>
  <conditionalFormatting sqref="K3">
    <cfRule type="cellIs" priority="20" operator="between" aboveAverage="0" equalAverage="0" bottom="0" percent="0" rank="0" text="" dxfId="29">
      <formula>"(Code station)"</formula>
      <formula>"(Code station)"</formula>
    </cfRule>
    <cfRule type="cellIs" priority="21" operator="notBetween" aboveAverage="0" equalAverage="0" bottom="0" percent="0" rank="0" text="" dxfId="30">
      <formula>"(Code station)"</formula>
      <formula>"(Code station)"</formula>
    </cfRule>
  </conditionalFormatting>
  <conditionalFormatting sqref="M3">
    <cfRule type="cellIs" priority="22" operator="between" aboveAverage="0" equalAverage="0" bottom="0" percent="0" rank="0" text="" dxfId="31">
      <formula>"(Dossier, type réseau)"</formula>
      <formula>"(Dossier, type réseau)"</formula>
    </cfRule>
    <cfRule type="cellIs" priority="23" operator="notBetween" aboveAverage="0" equalAverage="0" bottom="0" percent="0" rank="0" text="" dxfId="32">
      <formula>"(Dossier, type réseau)"</formula>
      <formula>"(Dossier, type réseau)"</formula>
    </cfRule>
  </conditionalFormatting>
  <conditionalFormatting sqref="K23:K82">
    <cfRule type="cellIs" priority="24" operator="equal" aboveAverage="0" equalAverage="0" bottom="0" percent="0" rank="0" text="" dxfId="33">
      <formula>"Remplir le champs 'Nouveau taxa' svp."</formula>
    </cfRule>
  </conditionalFormatting>
  <conditionalFormatting sqref="P23:P82">
    <cfRule type="cellIs" priority="25" operator="equal" aboveAverage="0" equalAverage="0" bottom="0" percent="0" rank="0" text="" dxfId="34">
      <formula>"code non répertorié ou synonyme"</formula>
    </cfRule>
    <cfRule type="expression" priority="26" aboveAverage="0" equalAverage="0" bottom="0" percent="0" rank="0" text="" dxfId="35">
      <formula>AND($I23="",$J23="")</formula>
    </cfRule>
    <cfRule type="cellIs" priority="27" operator="equal" aboveAverage="0" equalAverage="0" bottom="0" percent="0" rank="0" text="" dxfId="36">
      <formula>"DEJA SAISI !"</formula>
    </cfRule>
  </conditionalFormatting>
  <dataValidations count="9">
    <dataValidation allowBlank="true" errorStyle="stop" operator="between" showDropDown="false" showErrorMessage="false" showInputMessage="false" sqref="A23:A82" type="list">
      <formula1>noms_taxons</formula1>
      <formula2>0</formula2>
    </dataValidation>
    <dataValidation allowBlank="true" error="saisir un nombre compris entre 0 et 100 %" errorStyle="stop" operator="between" showDropDown="false" showErrorMessage="true" showInputMessage="false" sqref="B10:C10" type="list">
      <formula1>periphyton</formula1>
      <formula2>0</formula2>
    </dataValidation>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électionner un des types de faciès de la liste." errorStyle="warning" errorTitle="ATTENTION :" operator="between" showDropDown="false" showErrorMessage="true" showInputMessage="false" sqref="B6:C6" type="list">
      <formula1>type_courant</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9 D10:E17 B11:C18 D18 B23:C42" type="decimal">
      <formula1>0</formula1>
      <formula2>100</formula2>
    </dataValidation>
    <dataValidation allowBlank="false" error="Veuillez sélectionner Cf. dans la liste déroulante" errorStyle="stop" errorTitle="ATTENTION" operator="between" showDropDown="false" showErrorMessage="true" showInputMessage="false" sqref="AA23:AA82" type="list">
      <formula1>Cf_</formula1>
      <formula2>0</formula2>
    </dataValidation>
  </dataValidations>
  <printOptions headings="false" gridLines="false" gridLinesSet="true" horizontalCentered="true" verticalCentered="false"/>
  <pageMargins left="0" right="0.157638888888889" top="0.157638888888889" bottom="0.550694444444445"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B94"/>
  <sheetViews>
    <sheetView showFormulas="false" showGridLines="false" showRowColHeaders="false" showZeros="true" rightToLeft="false" tabSelected="false" showOutlineSymbols="true" defaultGridColor="true" view="normal" topLeftCell="A1" colorId="64" zoomScale="90" zoomScaleNormal="90" zoomScalePageLayoutView="100" workbookViewId="0">
      <selection pane="topLeft" activeCell="A2" activeCellId="0" sqref="A2"/>
    </sheetView>
  </sheetViews>
  <sheetFormatPr defaultColWidth="11.41796875" defaultRowHeight="12.75" zeroHeight="false" outlineLevelRow="0" outlineLevelCol="0"/>
  <cols>
    <col collapsed="false" customWidth="true" hidden="false" outlineLevel="0" max="1" min="1" style="271" width="14.85"/>
    <col collapsed="false" customWidth="true" hidden="false" outlineLevel="0" max="2" min="2" style="271" width="12.85"/>
    <col collapsed="false" customWidth="true" hidden="false" outlineLevel="0" max="3" min="3" style="271" width="10.99"/>
    <col collapsed="false" customWidth="true" hidden="true" outlineLevel="0" max="4" min="4" style="271" width="9.41"/>
    <col collapsed="false" customWidth="true" hidden="true" outlineLevel="0" max="5" min="5" style="271" width="8.99"/>
    <col collapsed="false" customWidth="true" hidden="false" outlineLevel="0" max="6" min="6" style="271" width="7.14"/>
    <col collapsed="false" customWidth="true" hidden="false" outlineLevel="0" max="7" min="7" style="271" width="5.56"/>
    <col collapsed="false" customWidth="true" hidden="true" outlineLevel="0" max="8" min="8" style="272" width="3.14"/>
    <col collapsed="false" customWidth="true" hidden="false" outlineLevel="0" max="9" min="9" style="271" width="4.28"/>
    <col collapsed="false" customWidth="true" hidden="false" outlineLevel="0" max="10" min="10" style="271" width="3.56"/>
    <col collapsed="false" customWidth="true" hidden="false" outlineLevel="0" max="11" min="11" style="271" width="8.99"/>
    <col collapsed="false" customWidth="true" hidden="false" outlineLevel="0" max="12" min="12" style="271" width="7.99"/>
    <col collapsed="false" customWidth="true" hidden="false" outlineLevel="0" max="13" min="13" style="271" width="8.7"/>
    <col collapsed="false" customWidth="true" hidden="false" outlineLevel="0" max="14" min="14" style="271" width="8.56"/>
    <col collapsed="false" customWidth="true" hidden="false" outlineLevel="0" max="15" min="15" style="271" width="8.85"/>
    <col collapsed="false" customWidth="true" hidden="false" outlineLevel="0" max="16" min="16" style="272" width="10.41"/>
    <col collapsed="false" customWidth="true" hidden="true" outlineLevel="0" max="18" min="17" style="272" width="8.7"/>
    <col collapsed="false" customWidth="true" hidden="true" outlineLevel="0" max="19" min="19" style="272" width="6.99"/>
    <col collapsed="false" customWidth="true" hidden="true" outlineLevel="0" max="20" min="20" style="272" width="4.85"/>
    <col collapsed="false" customWidth="true" hidden="true" outlineLevel="0" max="21" min="21" style="272" width="17.42"/>
    <col collapsed="false" customWidth="true" hidden="true" outlineLevel="0" max="22" min="22" style="272" width="11.28"/>
    <col collapsed="false" customWidth="true" hidden="false" outlineLevel="0" max="23" min="23" style="271" width="23.85"/>
    <col collapsed="false" customWidth="true" hidden="false" outlineLevel="0" max="24" min="24" style="271" width="17.99"/>
    <col collapsed="false" customWidth="false" hidden="true" outlineLevel="0" max="25" min="25" style="271" width="11.42"/>
    <col collapsed="false" customWidth="true" hidden="true" outlineLevel="0" max="26" min="26" style="271" width="8.14"/>
    <col collapsed="false" customWidth="true" hidden="false" outlineLevel="0" max="27" min="27" style="272" width="6.28"/>
    <col collapsed="false" customWidth="true" hidden="false" outlineLevel="0" max="28" min="28" style="271" width="34.13"/>
    <col collapsed="false" customWidth="true" hidden="false" outlineLevel="0" max="29" min="29" style="271" width="25.28"/>
    <col collapsed="false" customWidth="false" hidden="false" outlineLevel="0" max="257" min="30" style="271" width="11.42"/>
  </cols>
  <sheetData>
    <row r="1" customFormat="false" ht="15.75" hidden="false" customHeight="false" outlineLevel="0" collapsed="false">
      <c r="A1" s="273" t="s">
        <v>2608</v>
      </c>
      <c r="B1" s="274"/>
      <c r="C1" s="274"/>
      <c r="D1" s="275"/>
      <c r="E1" s="275"/>
      <c r="F1" s="274"/>
      <c r="G1" s="276"/>
      <c r="H1" s="277"/>
      <c r="I1" s="274"/>
      <c r="J1" s="274"/>
      <c r="K1" s="274"/>
      <c r="L1" s="274"/>
      <c r="M1" s="274"/>
      <c r="N1" s="274"/>
      <c r="O1" s="278" t="s">
        <v>2609</v>
      </c>
      <c r="P1" s="279"/>
      <c r="Q1" s="280"/>
      <c r="R1" s="280"/>
      <c r="S1" s="280"/>
      <c r="T1" s="280"/>
      <c r="U1" s="280"/>
      <c r="V1" s="280"/>
      <c r="W1" s="281"/>
      <c r="X1" s="282"/>
    </row>
    <row r="2" customFormat="false" ht="12.75" hidden="false" customHeight="false" outlineLevel="0" collapsed="false">
      <c r="A2" s="283" t="s">
        <v>2695</v>
      </c>
      <c r="B2" s="284"/>
      <c r="C2" s="285" t="s">
        <v>2696</v>
      </c>
      <c r="D2" s="280"/>
      <c r="E2" s="286"/>
      <c r="F2" s="287"/>
      <c r="G2" s="287"/>
      <c r="H2" s="288"/>
      <c r="I2" s="287"/>
      <c r="J2" s="287"/>
      <c r="K2" s="287"/>
      <c r="L2" s="289"/>
      <c r="M2" s="290"/>
      <c r="N2" s="290"/>
      <c r="O2" s="291" t="s">
        <v>2612</v>
      </c>
      <c r="P2" s="279"/>
      <c r="Q2" s="280"/>
      <c r="R2" s="280"/>
      <c r="S2" s="280"/>
      <c r="T2" s="280"/>
      <c r="U2" s="280"/>
      <c r="V2" s="280"/>
      <c r="W2" s="292"/>
      <c r="X2" s="293"/>
    </row>
    <row r="3" customFormat="false" ht="13.5" hidden="false" customHeight="false" outlineLevel="0" collapsed="false">
      <c r="A3" s="283" t="s">
        <v>2697</v>
      </c>
      <c r="B3" s="284"/>
      <c r="C3" s="283" t="s">
        <v>2698</v>
      </c>
      <c r="D3" s="294"/>
      <c r="E3" s="294"/>
      <c r="F3" s="295"/>
      <c r="G3" s="295"/>
      <c r="H3" s="296"/>
      <c r="I3" s="297"/>
      <c r="J3" s="296"/>
      <c r="K3" s="298" t="s">
        <v>2699</v>
      </c>
      <c r="L3" s="299"/>
      <c r="M3" s="300" t="s">
        <v>2700</v>
      </c>
      <c r="N3" s="301"/>
      <c r="O3" s="301"/>
      <c r="P3" s="302"/>
      <c r="Q3" s="280"/>
      <c r="R3" s="280"/>
      <c r="S3" s="280"/>
      <c r="T3" s="280"/>
      <c r="U3" s="280"/>
      <c r="V3" s="280"/>
      <c r="W3" s="292"/>
      <c r="X3" s="293"/>
    </row>
    <row r="4" customFormat="false" ht="13.5" hidden="false" customHeight="false" outlineLevel="0" collapsed="false">
      <c r="A4" s="303" t="s">
        <v>2701</v>
      </c>
      <c r="B4" s="304"/>
      <c r="C4" s="305"/>
      <c r="D4" s="306"/>
      <c r="E4" s="306"/>
      <c r="F4" s="305"/>
      <c r="G4" s="305"/>
      <c r="H4" s="306"/>
      <c r="I4" s="307" t="s">
        <v>2617</v>
      </c>
      <c r="J4" s="308"/>
      <c r="K4" s="308"/>
      <c r="L4" s="309"/>
      <c r="M4" s="309"/>
      <c r="N4" s="310"/>
      <c r="O4" s="309"/>
      <c r="P4" s="311"/>
      <c r="Q4" s="280"/>
      <c r="R4" s="280"/>
      <c r="S4" s="280"/>
      <c r="T4" s="280"/>
      <c r="U4" s="280"/>
      <c r="V4" s="280"/>
      <c r="W4" s="292"/>
      <c r="X4" s="312"/>
    </row>
    <row r="5" customFormat="false" ht="14.25" hidden="false" customHeight="true" outlineLevel="0" collapsed="false">
      <c r="A5" s="313" t="s">
        <v>2619</v>
      </c>
      <c r="B5" s="314" t="s">
        <v>2620</v>
      </c>
      <c r="C5" s="315" t="s">
        <v>2621</v>
      </c>
      <c r="D5" s="316"/>
      <c r="E5" s="316"/>
      <c r="F5" s="317" t="s">
        <v>2597</v>
      </c>
      <c r="G5" s="318"/>
      <c r="H5" s="316"/>
      <c r="I5" s="319"/>
      <c r="J5" s="320"/>
      <c r="K5" s="321" t="s">
        <v>2622</v>
      </c>
      <c r="L5" s="539"/>
      <c r="M5" s="540"/>
      <c r="N5" s="541"/>
      <c r="O5" s="542"/>
      <c r="P5" s="326"/>
      <c r="Q5" s="280"/>
      <c r="R5" s="280"/>
      <c r="S5" s="280"/>
      <c r="T5" s="280"/>
      <c r="U5" s="280"/>
      <c r="V5" s="280"/>
      <c r="W5" s="292"/>
      <c r="X5" s="312"/>
    </row>
    <row r="6" customFormat="false" ht="13.5" hidden="false" customHeight="false" outlineLevel="0" collapsed="false">
      <c r="A6" s="313" t="s">
        <v>2623</v>
      </c>
      <c r="B6" s="327"/>
      <c r="C6" s="327"/>
      <c r="D6" s="316"/>
      <c r="E6" s="316"/>
      <c r="F6" s="317"/>
      <c r="G6" s="318"/>
      <c r="H6" s="316"/>
      <c r="I6" s="328" t="s">
        <v>2626</v>
      </c>
      <c r="J6" s="329"/>
      <c r="K6" s="330"/>
      <c r="L6" s="543"/>
      <c r="M6" s="544"/>
      <c r="N6" s="545"/>
      <c r="O6" s="545"/>
      <c r="P6" s="334"/>
      <c r="Q6" s="280"/>
      <c r="R6" s="280"/>
      <c r="S6" s="280"/>
      <c r="T6" s="280"/>
      <c r="U6" s="280"/>
      <c r="V6" s="280"/>
      <c r="W6" s="292"/>
      <c r="X6" s="293"/>
    </row>
    <row r="7" customFormat="false" ht="12.75" hidden="false" customHeight="false" outlineLevel="0" collapsed="false">
      <c r="A7" s="335" t="s">
        <v>2629</v>
      </c>
      <c r="B7" s="336"/>
      <c r="C7" s="337"/>
      <c r="D7" s="338"/>
      <c r="E7" s="338"/>
      <c r="F7" s="339" t="n">
        <f aca="false">IF((OR((B7+C7=100),(B7+C7=0))),B7+C7,"ATTENTION")</f>
        <v>0</v>
      </c>
      <c r="G7" s="340"/>
      <c r="H7" s="338"/>
      <c r="I7" s="341"/>
      <c r="J7" s="342"/>
      <c r="K7" s="343"/>
      <c r="L7" s="344"/>
      <c r="M7" s="345"/>
      <c r="N7" s="346" t="s">
        <v>2630</v>
      </c>
      <c r="O7" s="347" t="s">
        <v>2631</v>
      </c>
      <c r="P7" s="348"/>
      <c r="Q7" s="280"/>
      <c r="R7" s="280"/>
      <c r="S7" s="280"/>
      <c r="T7" s="280"/>
      <c r="U7" s="280"/>
      <c r="V7" s="280"/>
      <c r="W7" s="292"/>
      <c r="X7" s="293"/>
    </row>
    <row r="8" customFormat="false" ht="12.75" hidden="false" customHeight="false" outlineLevel="0" collapsed="false">
      <c r="A8" s="349" t="s">
        <v>2632</v>
      </c>
      <c r="B8" s="349"/>
      <c r="C8" s="349"/>
      <c r="D8" s="338"/>
      <c r="E8" s="338"/>
      <c r="F8" s="350" t="s">
        <v>2633</v>
      </c>
      <c r="G8" s="351"/>
      <c r="H8" s="352"/>
      <c r="I8" s="341"/>
      <c r="J8" s="342"/>
      <c r="K8" s="343"/>
      <c r="L8" s="344"/>
      <c r="M8" s="353" t="s">
        <v>2634</v>
      </c>
      <c r="N8" s="354" t="str">
        <f aca="false">IF(ISERROR(AVERAGE(I23:I82)),"     -",AVERAGE(I23:I82))</f>
        <v>     -</v>
      </c>
      <c r="O8" s="354" t="str">
        <f aca="false">IF(ISERROR(AVERAGE(J23:J82)),"      -",AVERAGE(J23:J82))</f>
        <v>      -</v>
      </c>
      <c r="P8" s="355"/>
      <c r="Q8" s="280"/>
      <c r="R8" s="280"/>
      <c r="S8" s="280"/>
      <c r="T8" s="280"/>
      <c r="U8" s="280"/>
      <c r="V8" s="280"/>
      <c r="W8" s="292"/>
      <c r="X8" s="293"/>
    </row>
    <row r="9" customFormat="false" ht="13.5" hidden="false" customHeight="false" outlineLevel="0" collapsed="false">
      <c r="A9" s="313" t="s">
        <v>2635</v>
      </c>
      <c r="B9" s="356"/>
      <c r="C9" s="357"/>
      <c r="D9" s="358"/>
      <c r="E9" s="358"/>
      <c r="F9" s="359" t="n">
        <f aca="false">($B9*$B$7+$C9*$C$7)/100</f>
        <v>0</v>
      </c>
      <c r="G9" s="360"/>
      <c r="H9" s="361"/>
      <c r="I9" s="362"/>
      <c r="J9" s="363"/>
      <c r="K9" s="343"/>
      <c r="L9" s="364"/>
      <c r="M9" s="353" t="s">
        <v>2636</v>
      </c>
      <c r="N9" s="354" t="str">
        <f aca="false">IF(ISERROR(STDEVP(I23:I82)),"     -",STDEVP(I23:I82))</f>
        <v>     -</v>
      </c>
      <c r="O9" s="354" t="str">
        <f aca="false">IF(ISERROR(STDEVP(J23:J82)),"      -",STDEVP(J23:J82))</f>
        <v>      -</v>
      </c>
      <c r="P9" s="355"/>
      <c r="Q9" s="280"/>
      <c r="R9" s="280"/>
      <c r="S9" s="280"/>
      <c r="T9" s="280"/>
      <c r="U9" s="280"/>
      <c r="V9" s="280"/>
      <c r="W9" s="365"/>
      <c r="X9" s="366"/>
    </row>
    <row r="10" customFormat="false" ht="13.5" hidden="false" customHeight="false" outlineLevel="0" collapsed="false">
      <c r="A10" s="367" t="s">
        <v>2637</v>
      </c>
      <c r="B10" s="368"/>
      <c r="C10" s="369"/>
      <c r="D10" s="370"/>
      <c r="E10" s="370"/>
      <c r="F10" s="359"/>
      <c r="G10" s="360"/>
      <c r="H10" s="371"/>
      <c r="I10" s="372"/>
      <c r="J10" s="373" t="s">
        <v>2639</v>
      </c>
      <c r="K10" s="373"/>
      <c r="L10" s="374"/>
      <c r="M10" s="375" t="s">
        <v>2640</v>
      </c>
      <c r="N10" s="376" t="n">
        <f aca="false">MIN(I23:I82)</f>
        <v>0</v>
      </c>
      <c r="O10" s="376" t="n">
        <f aca="false">MIN(J23:J82)</f>
        <v>0</v>
      </c>
      <c r="P10" s="377"/>
      <c r="Q10" s="280"/>
      <c r="R10" s="280"/>
      <c r="S10" s="280"/>
      <c r="T10" s="280"/>
      <c r="U10" s="280"/>
      <c r="V10" s="280"/>
    </row>
    <row r="11" customFormat="false" ht="12.75" hidden="false" customHeight="false" outlineLevel="0" collapsed="false">
      <c r="A11" s="378" t="s">
        <v>2641</v>
      </c>
      <c r="B11" s="379"/>
      <c r="C11" s="380"/>
      <c r="D11" s="381"/>
      <c r="E11" s="381"/>
      <c r="F11" s="382" t="n">
        <f aca="false">($B11*$B$7+$C11*$C$7)/100</f>
        <v>0</v>
      </c>
      <c r="G11" s="383"/>
      <c r="H11" s="338"/>
      <c r="I11" s="384" t="s">
        <v>2642</v>
      </c>
      <c r="J11" s="384"/>
      <c r="K11" s="385" t="n">
        <f aca="false">COUNTIF($G$23:$G$82,"=HET")</f>
        <v>0</v>
      </c>
      <c r="L11" s="386"/>
      <c r="M11" s="375" t="s">
        <v>2643</v>
      </c>
      <c r="N11" s="376" t="n">
        <f aca="false">MAX(I23:I82)</f>
        <v>0</v>
      </c>
      <c r="O11" s="376" t="n">
        <f aca="false">MAX(J23:J82)</f>
        <v>0</v>
      </c>
      <c r="P11" s="377"/>
      <c r="Q11" s="280"/>
      <c r="R11" s="280"/>
      <c r="S11" s="280"/>
      <c r="T11" s="280"/>
      <c r="U11" s="280"/>
      <c r="V11" s="280"/>
    </row>
    <row r="12" customFormat="false" ht="12.75" hidden="false" customHeight="false" outlineLevel="0" collapsed="false">
      <c r="A12" s="387" t="s">
        <v>2644</v>
      </c>
      <c r="B12" s="388"/>
      <c r="C12" s="389"/>
      <c r="D12" s="381"/>
      <c r="E12" s="381"/>
      <c r="F12" s="382" t="n">
        <f aca="false">($B12*$B$7+$C12*$C$7)/100</f>
        <v>0</v>
      </c>
      <c r="G12" s="390"/>
      <c r="H12" s="338"/>
      <c r="I12" s="391" t="s">
        <v>2645</v>
      </c>
      <c r="J12" s="391"/>
      <c r="K12" s="385" t="n">
        <f aca="false">COUNTIF($G$23:$G$82,"=ALG")</f>
        <v>0</v>
      </c>
      <c r="L12" s="392"/>
      <c r="M12" s="393"/>
      <c r="N12" s="394" t="s">
        <v>2639</v>
      </c>
      <c r="O12" s="395"/>
      <c r="P12" s="396"/>
      <c r="Q12" s="280"/>
      <c r="R12" s="280"/>
      <c r="S12" s="280"/>
      <c r="T12" s="280"/>
      <c r="U12" s="280"/>
      <c r="V12" s="280"/>
    </row>
    <row r="13" customFormat="false" ht="12.75" hidden="false" customHeight="false" outlineLevel="0" collapsed="false">
      <c r="A13" s="387" t="s">
        <v>2646</v>
      </c>
      <c r="B13" s="388"/>
      <c r="C13" s="389"/>
      <c r="D13" s="381"/>
      <c r="E13" s="381"/>
      <c r="F13" s="382" t="n">
        <f aca="false">($B13*$B$7+$C13*$C$7)/100</f>
        <v>0</v>
      </c>
      <c r="G13" s="390"/>
      <c r="H13" s="338"/>
      <c r="I13" s="391" t="s">
        <v>2647</v>
      </c>
      <c r="J13" s="391"/>
      <c r="K13" s="385" t="n">
        <f aca="false">COUNTIF($G$23:$G$82,"=BRm")+COUNTIF($G$23:$G$82,"=BRh")</f>
        <v>0</v>
      </c>
      <c r="L13" s="386"/>
      <c r="M13" s="397" t="s">
        <v>2648</v>
      </c>
      <c r="N13" s="398" t="n">
        <f aca="false">COUNTIF(F23:F82,"&gt;0")</f>
        <v>0</v>
      </c>
      <c r="O13" s="399"/>
      <c r="P13" s="400"/>
      <c r="Q13" s="280"/>
      <c r="R13" s="280"/>
      <c r="S13" s="280"/>
      <c r="T13" s="280"/>
      <c r="U13" s="280"/>
      <c r="V13" s="280"/>
    </row>
    <row r="14" customFormat="false" ht="12.75" hidden="false" customHeight="false" outlineLevel="0" collapsed="false">
      <c r="A14" s="387" t="s">
        <v>2649</v>
      </c>
      <c r="B14" s="388"/>
      <c r="C14" s="389"/>
      <c r="D14" s="381"/>
      <c r="E14" s="381"/>
      <c r="F14" s="382" t="n">
        <f aca="false">($B14*$B$7+$C14*$C$7)/100</f>
        <v>0</v>
      </c>
      <c r="G14" s="390"/>
      <c r="H14" s="338"/>
      <c r="I14" s="391" t="s">
        <v>2650</v>
      </c>
      <c r="J14" s="391"/>
      <c r="K14" s="385" t="n">
        <f aca="false">COUNTIF($G$23:$G$82,"=PTE")+COUNTIF($G$23:$G$82,"=LIC")</f>
        <v>0</v>
      </c>
      <c r="L14" s="386"/>
      <c r="M14" s="401" t="s">
        <v>2651</v>
      </c>
      <c r="N14" s="402" t="n">
        <f aca="false">COUNTIF($I$23:$I$82,"&gt;-1")</f>
        <v>0</v>
      </c>
      <c r="O14" s="403"/>
      <c r="P14" s="400"/>
      <c r="Q14" s="280"/>
      <c r="R14" s="280"/>
      <c r="S14" s="280"/>
      <c r="T14" s="280"/>
      <c r="U14" s="280"/>
      <c r="V14" s="280"/>
    </row>
    <row r="15" customFormat="false" ht="12.75" hidden="false" customHeight="false" outlineLevel="0" collapsed="false">
      <c r="A15" s="404" t="s">
        <v>2652</v>
      </c>
      <c r="B15" s="405"/>
      <c r="C15" s="406"/>
      <c r="D15" s="381"/>
      <c r="E15" s="381"/>
      <c r="F15" s="382" t="n">
        <f aca="false">($B15*$B$7+$C15*$C$7)/100</f>
        <v>0</v>
      </c>
      <c r="G15" s="390"/>
      <c r="H15" s="338"/>
      <c r="I15" s="391" t="s">
        <v>2653</v>
      </c>
      <c r="J15" s="391"/>
      <c r="K15" s="385" t="n">
        <f aca="false">(COUNTIF($G$23:$G$82,"=PHy"))+(COUNTIF($G$23:$G$82,"=PHe"))+(COUNTIF($G$23:$G$82,"=PHg"))+(COUNTIF($G$23:$G$82,"=PHx"))</f>
        <v>0</v>
      </c>
      <c r="L15" s="386"/>
      <c r="M15" s="407" t="s">
        <v>2654</v>
      </c>
      <c r="N15" s="408" t="n">
        <f aca="false">COUNTIF(J23:J82,"=1")</f>
        <v>0</v>
      </c>
      <c r="O15" s="409"/>
      <c r="P15" s="400"/>
      <c r="Q15" s="280"/>
      <c r="R15" s="280"/>
      <c r="S15" s="280"/>
      <c r="T15" s="280"/>
      <c r="U15" s="280"/>
      <c r="V15" s="280"/>
    </row>
    <row r="16" customFormat="false" ht="12.75" hidden="false" customHeight="false" outlineLevel="0" collapsed="false">
      <c r="A16" s="378" t="s">
        <v>2655</v>
      </c>
      <c r="B16" s="379"/>
      <c r="C16" s="380"/>
      <c r="D16" s="410"/>
      <c r="E16" s="410"/>
      <c r="F16" s="411"/>
      <c r="G16" s="411" t="n">
        <f aca="false">($B16*$B$7+$C16*$C$7)/100</f>
        <v>0</v>
      </c>
      <c r="H16" s="338"/>
      <c r="I16" s="391"/>
      <c r="J16" s="412"/>
      <c r="K16" s="412"/>
      <c r="L16" s="386"/>
      <c r="M16" s="407" t="s">
        <v>2656</v>
      </c>
      <c r="N16" s="408" t="n">
        <f aca="false">COUNTIF(J23:J82,"=2")</f>
        <v>0</v>
      </c>
      <c r="O16" s="409"/>
      <c r="P16" s="400"/>
      <c r="Q16" s="280"/>
      <c r="R16" s="280"/>
      <c r="S16" s="280"/>
      <c r="T16" s="280"/>
      <c r="U16" s="280"/>
      <c r="V16" s="280"/>
    </row>
    <row r="17" customFormat="false" ht="12.75" hidden="false" customHeight="false" outlineLevel="0" collapsed="false">
      <c r="A17" s="387" t="s">
        <v>2657</v>
      </c>
      <c r="B17" s="388"/>
      <c r="C17" s="389"/>
      <c r="D17" s="381"/>
      <c r="E17" s="381"/>
      <c r="F17" s="413"/>
      <c r="G17" s="382" t="n">
        <f aca="false">($B17*$B$7+$C17*$C$7)/100</f>
        <v>0</v>
      </c>
      <c r="H17" s="338"/>
      <c r="I17" s="391"/>
      <c r="J17" s="391"/>
      <c r="K17" s="412"/>
      <c r="L17" s="386"/>
      <c r="M17" s="407" t="s">
        <v>2658</v>
      </c>
      <c r="N17" s="408" t="n">
        <f aca="false">COUNTIF(J23:J82,"=3")</f>
        <v>0</v>
      </c>
      <c r="O17" s="409"/>
      <c r="P17" s="400"/>
      <c r="Q17" s="280"/>
      <c r="R17" s="280"/>
      <c r="S17" s="280"/>
      <c r="T17" s="280"/>
      <c r="U17" s="280"/>
      <c r="V17" s="280"/>
    </row>
    <row r="18" customFormat="false" ht="12.75" hidden="false" customHeight="false" outlineLevel="0" collapsed="false">
      <c r="A18" s="414" t="s">
        <v>2659</v>
      </c>
      <c r="B18" s="415"/>
      <c r="C18" s="416"/>
      <c r="D18" s="381"/>
      <c r="E18" s="417" t="s">
        <v>2660</v>
      </c>
      <c r="F18" s="413"/>
      <c r="G18" s="382" t="n">
        <f aca="false">($B18*$B$7+$C18*$C$7)/100</f>
        <v>0</v>
      </c>
      <c r="H18" s="338"/>
      <c r="I18" s="391"/>
      <c r="J18" s="391"/>
      <c r="K18" s="412"/>
      <c r="L18" s="386"/>
      <c r="M18" s="418"/>
      <c r="N18" s="418"/>
      <c r="O18" s="409"/>
      <c r="P18" s="419"/>
      <c r="Q18" s="280"/>
      <c r="R18" s="280"/>
      <c r="S18" s="280"/>
      <c r="T18" s="280"/>
      <c r="U18" s="280"/>
      <c r="V18" s="280"/>
      <c r="W18" s="420"/>
    </row>
    <row r="19" customFormat="false" ht="13.5" hidden="false" customHeight="false" outlineLevel="0" collapsed="false">
      <c r="A19" s="421" t="str">
        <f aca="false">IF(AND(OR(AND((B9=""),(B7="")),(B9=""),AND(ISNUMBER(B9),ISNUMBER(B7))),OR(AND((C9=""),(C7="")),(C9=""),AND(ISNUMBER(C9),ISNUMBER(C7)))),"","ATTENTION: renseigner % faciès / station")</f>
        <v/>
      </c>
      <c r="B19" s="422"/>
      <c r="C19" s="423"/>
      <c r="D19" s="424" t="str">
        <f aca="false">IF(G19=F19,"","ATTENTION : le total par grp. floristiques doit être égal")</f>
        <v/>
      </c>
      <c r="E19" s="425" t="str">
        <f aca="false">IF(G19=F19,"","au total par grp. Fonctionnels !")</f>
        <v/>
      </c>
      <c r="F19" s="426" t="n">
        <f aca="false">SUM(F11:F15)</f>
        <v>0</v>
      </c>
      <c r="G19" s="426" t="n">
        <f aca="false">SUM(G16:G18)</f>
        <v>0</v>
      </c>
      <c r="H19" s="427"/>
      <c r="I19" s="428"/>
      <c r="J19" s="429"/>
      <c r="K19" s="430"/>
      <c r="L19" s="431"/>
      <c r="M19" s="432"/>
      <c r="N19" s="330"/>
      <c r="O19" s="433"/>
      <c r="P19" s="419"/>
      <c r="Q19" s="280"/>
      <c r="R19" s="280"/>
      <c r="S19" s="280"/>
      <c r="T19" s="280"/>
      <c r="U19" s="280"/>
      <c r="V19" s="280"/>
      <c r="W19" s="420"/>
    </row>
    <row r="20" customFormat="false" ht="12.75" hidden="false" customHeight="false" outlineLevel="0" collapsed="false">
      <c r="A20" s="434" t="s">
        <v>2661</v>
      </c>
      <c r="B20" s="435" t="n">
        <f aca="false">SUM(B23:B82)</f>
        <v>0</v>
      </c>
      <c r="C20" s="436" t="n">
        <f aca="false">SUM(C23:C82)</f>
        <v>0</v>
      </c>
      <c r="D20" s="437"/>
      <c r="E20" s="438" t="s">
        <v>2660</v>
      </c>
      <c r="F20" s="439" t="n">
        <f aca="false">($B20*$B$7+$C20*$C$7)/100</f>
        <v>0</v>
      </c>
      <c r="G20" s="440"/>
      <c r="H20" s="441"/>
      <c r="I20" s="442"/>
      <c r="J20" s="442"/>
      <c r="K20" s="443"/>
      <c r="L20" s="317"/>
      <c r="M20" s="444"/>
      <c r="N20" s="444"/>
      <c r="O20" s="445"/>
      <c r="P20" s="446"/>
      <c r="Q20" s="447" t="s">
        <v>2662</v>
      </c>
      <c r="R20" s="280"/>
      <c r="S20" s="280"/>
      <c r="T20" s="280"/>
      <c r="U20" s="280"/>
      <c r="V20" s="280"/>
      <c r="W20" s="420"/>
    </row>
    <row r="21" customFormat="false" ht="12.75" hidden="false" customHeight="false" outlineLevel="0" collapsed="false">
      <c r="A21" s="448" t="s">
        <v>2664</v>
      </c>
      <c r="B21" s="449" t="n">
        <f aca="false">B20*B7/100</f>
        <v>0</v>
      </c>
      <c r="C21" s="449" t="n">
        <f aca="false">C20*C7/100</f>
        <v>0</v>
      </c>
      <c r="D21" s="381" t="str">
        <f aca="false">IF(F21=0,"",IF((ABS(F21-F19))&gt;(0.2*F21),CONCATENATE(" rec. par taxa (",F21," %) supérieur à 20 % !"),""))</f>
        <v/>
      </c>
      <c r="E21" s="450" t="str">
        <f aca="false">IF(F21=0,"",IF((ABS(F21-F19))&gt;(0.2*F21),CONCATENATE("ATTENTION : écart entre rec. par grp (",F19," %) ","et",""),""))</f>
        <v/>
      </c>
      <c r="F21" s="451" t="n">
        <f aca="false">B21+C21</f>
        <v>0</v>
      </c>
      <c r="G21" s="452"/>
      <c r="H21" s="381"/>
      <c r="I21" s="453"/>
      <c r="J21" s="453"/>
      <c r="K21" s="454"/>
      <c r="L21" s="454"/>
      <c r="M21" s="455"/>
      <c r="N21" s="455"/>
      <c r="O21" s="456"/>
      <c r="P21" s="457"/>
      <c r="Q21" s="458" t="s">
        <v>2665</v>
      </c>
      <c r="R21" s="280"/>
      <c r="S21" s="280"/>
      <c r="T21" s="280"/>
      <c r="U21" s="280"/>
      <c r="V21" s="280"/>
      <c r="W21" s="420"/>
    </row>
    <row r="22" customFormat="false" ht="12.75" hidden="false" customHeight="false" outlineLevel="0" collapsed="false">
      <c r="A22" s="459" t="s">
        <v>2667</v>
      </c>
      <c r="B22" s="460" t="s">
        <v>2668</v>
      </c>
      <c r="C22" s="461" t="s">
        <v>2668</v>
      </c>
      <c r="D22" s="410"/>
      <c r="E22" s="410"/>
      <c r="F22" s="462" t="s">
        <v>2669</v>
      </c>
      <c r="G22" s="463" t="s">
        <v>37</v>
      </c>
      <c r="H22" s="410"/>
      <c r="I22" s="464" t="s">
        <v>2670</v>
      </c>
      <c r="J22" s="464" t="s">
        <v>2671</v>
      </c>
      <c r="K22" s="465" t="s">
        <v>2672</v>
      </c>
      <c r="L22" s="465"/>
      <c r="M22" s="465"/>
      <c r="N22" s="465"/>
      <c r="O22" s="465"/>
      <c r="P22" s="466" t="s">
        <v>2673</v>
      </c>
      <c r="Q22" s="467" t="s">
        <v>2674</v>
      </c>
      <c r="R22" s="468" t="s">
        <v>2675</v>
      </c>
      <c r="S22" s="469" t="s">
        <v>2676</v>
      </c>
      <c r="T22" s="470" t="s">
        <v>2677</v>
      </c>
      <c r="U22" s="471" t="s">
        <v>2678</v>
      </c>
      <c r="V22" s="469" t="s">
        <v>2679</v>
      </c>
      <c r="Y22" s="280" t="s">
        <v>2680</v>
      </c>
      <c r="Z22" s="280" t="s">
        <v>2681</v>
      </c>
      <c r="AA22" s="472" t="s">
        <v>2682</v>
      </c>
      <c r="AB22" s="472" t="s">
        <v>2683</v>
      </c>
      <c r="AC22" s="473" t="s">
        <v>2684</v>
      </c>
    </row>
    <row r="23" customFormat="false" ht="12.75" hidden="false" customHeight="false" outlineLevel="0" collapsed="false">
      <c r="A23" s="474"/>
      <c r="B23" s="475"/>
      <c r="C23" s="476"/>
      <c r="D23" s="477" t="str">
        <f aca="false">IF(ISERROR(VLOOKUP($A23,'liste reference'!$A$7:$D$904,2,0)),IF(ISERROR(VLOOKUP($A23,'liste reference'!$B$7:$D$904,1,0)),"",VLOOKUP($A23,'liste reference'!$B$7:$D$904,1,0)),VLOOKUP($A23,'liste reference'!$A$7:$D$904,2,0))</f>
        <v/>
      </c>
      <c r="E23" s="477" t="n">
        <f aca="false">IF(D23="",0,VLOOKUP(D23,D$22:D22,1,0))</f>
        <v>0</v>
      </c>
      <c r="F23" s="478" t="n">
        <f aca="false">($B23*$B$7+$C23*$C$7)/100</f>
        <v>0</v>
      </c>
      <c r="G23" s="479" t="str">
        <f aca="false">IF(A23="","",IF(ISERROR(VLOOKUP($A23,'liste reference'!$A$7:$P$904,13,0)),IF(ISERROR(VLOOKUP($A23,'liste reference'!$B$7:$P$904,12,0)),"    -",VLOOKUP($A23,'liste reference'!$B$7:$P$904,12,0)),VLOOKUP($A23,'liste reference'!$A$7:$P$904,13,0)))</f>
        <v/>
      </c>
      <c r="H23" s="480" t="str">
        <f aca="false">IF(A23="","x",IF(ISERROR(VLOOKUP($A23,'liste reference'!$A$8:$P$904,14,0)),IF(ISERROR(VLOOKUP($A23,'liste reference'!$B$8:$P$904,13,0)),"x",VLOOKUP($A23,'liste reference'!$B$8:$P$904,13,0)),VLOOKUP($A23,'liste reference'!$A$8:$P$904,14,0)))</f>
        <v>x</v>
      </c>
      <c r="I23" s="481" t="str">
        <f aca="false">IF(ISNUMBER(H23),IF(ISERROR(VLOOKUP($A23,'liste reference'!$A$7:$P$904,3,0)),IF(ISERROR(VLOOKUP($A23,'liste reference'!$B$7:$P$904,2,0)),"",VLOOKUP($A23,'liste reference'!$B$7:$P$904,2,0)),VLOOKUP($A23,'liste reference'!$A$7:$P$904,3,0)),"")</f>
        <v/>
      </c>
      <c r="J23" s="481" t="str">
        <f aca="false">IF(ISNUMBER(H23),IF(ISERROR(VLOOKUP($A23,'liste reference'!$A$7:$P$904,4,0)),IF(ISERROR(VLOOKUP($A23,'liste reference'!$B$7:$P$904,3,0)),"",VLOOKUP($A23,'liste reference'!$B$7:$P$904,3,0)),VLOOKUP($A23,'liste reference'!$A$7:$P$904,4,0)),"")</f>
        <v/>
      </c>
      <c r="K23" s="482" t="str">
        <f aca="false">IF(A23="NEWCOD",IF(AB23="","Remplir le champs 'Nouveau taxa' svp.",$AB23),IF(ISTEXT($E23),"DEJA SAISI !",IF(A23="","",IF(ISERROR(VLOOKUP($A23,'liste reference'!$A$7:$D$904,2,0)),IF(ISERROR(VLOOKUP($A23,'liste reference'!$B$7:$D$904,1,0)),"code non répertorié ou synonyme",VLOOKUP($A23,'liste reference'!$B$7:$D$904,1,0)),VLOOKUP(A23,'liste reference'!$A$7:$D$904,2,0)))))</f>
        <v/>
      </c>
      <c r="L23" s="483"/>
      <c r="M23" s="483"/>
      <c r="N23" s="483"/>
      <c r="O23" s="484"/>
      <c r="P23" s="485" t="str">
        <f aca="false">IF($A23="NEWCOD",IF($AC23="","No",$AC23),IF(ISTEXT($E23),"DEJA SAISI !",IF($A23="","",IF(ISERROR(VLOOKUP($A23,'liste reference'!A:S,19,FALSE())),IF(ISERROR(VLOOKUP($A23,'liste reference'!B:S,19,FALSE())),"",VLOOKUP($A23,'liste reference'!B:S,19,FALSE())),VLOOKUP($A23,'liste reference'!A:S,19,FALSE())))))</f>
        <v/>
      </c>
      <c r="Q23" s="486" t="str">
        <f aca="false">IF(ISTEXT(H23),"",(B23*$B$7/100)+(C23*$C$7/100))</f>
        <v/>
      </c>
      <c r="R23" s="487" t="str">
        <f aca="false">IF(OR(ISTEXT(H23),Q23=0),"",IF(Q23&lt;0.1,1,IF(Q23&lt;1,2,IF(Q23&lt;10,3,IF(Q23&lt;50,4,IF(Q23&gt;=50,5,""))))))</f>
        <v/>
      </c>
      <c r="S23" s="487" t="n">
        <f aca="false">IF(ISERROR(R23*I23),0,R23*I23)</f>
        <v>0</v>
      </c>
      <c r="T23" s="487" t="n">
        <f aca="false">IF(ISERROR(R23*I23*J23),0,R23*I23*J23)</f>
        <v>0</v>
      </c>
      <c r="U23" s="487" t="n">
        <f aca="false">IF(ISERROR(R23*J23),0,R23*J23)</f>
        <v>0</v>
      </c>
      <c r="V23" s="488" t="str">
        <f aca="false">IF(AND(A23="",F23=0),"",IF(F23=0,"Il manque le(s) % de rec. !",""))</f>
        <v/>
      </c>
      <c r="W23" s="489"/>
      <c r="Y23" s="490" t="str">
        <f aca="false">IF(A23="new.cod","NEWCOD",IF(AND((Z23=""),ISTEXT(A23)),A23,IF(Z23="","",INDEX('liste reference'!$A$8:$A$904,Z23))))</f>
        <v/>
      </c>
      <c r="Z23" s="280" t="str">
        <f aca="false">IF(ISERROR(MATCH(A23,'liste reference'!$A$8:$A$904,0)),IF(ISERROR(MATCH(A23,'liste reference'!$B$8:$B$904,0)),"",(MATCH(A23,'liste reference'!$B$8:$B$904,0))),(MATCH(A23,'liste reference'!$A$8:$A$904,0)))</f>
        <v/>
      </c>
      <c r="AA23" s="491"/>
      <c r="AB23" s="492"/>
      <c r="AC23" s="492"/>
      <c r="BB23" s="280" t="str">
        <f aca="false">IF(A23="","",1)</f>
        <v/>
      </c>
    </row>
    <row r="24" customFormat="false" ht="12.75" hidden="false" customHeight="false" outlineLevel="0" collapsed="false">
      <c r="A24" s="493"/>
      <c r="B24" s="494"/>
      <c r="C24" s="495"/>
      <c r="D24" s="477" t="str">
        <f aca="false">IF(ISERROR(VLOOKUP($A24,'liste reference'!$A$7:$D$904,2,0)),IF(ISERROR(VLOOKUP($A24,'liste reference'!$B$7:$D$904,1,0)),"",VLOOKUP($A24,'liste reference'!$B$7:$D$904,1,0)),VLOOKUP($A24,'liste reference'!$A$7:$D$904,2,0))</f>
        <v/>
      </c>
      <c r="E24" s="496" t="n">
        <f aca="false">IF(D24="",0,VLOOKUP(D24,D$22:D23,1,0))</f>
        <v>0</v>
      </c>
      <c r="F24" s="497" t="n">
        <f aca="false">($B24*$B$7+$C24*$C$7)/100</f>
        <v>0</v>
      </c>
      <c r="G24" s="479" t="str">
        <f aca="false">IF(A24="","",IF(ISERROR(VLOOKUP($A24,'liste reference'!$A$7:$P$904,13,0)),IF(ISERROR(VLOOKUP($A24,'liste reference'!$B$7:$P$904,12,0)),"    -",VLOOKUP($A24,'liste reference'!$B$7:$P$904,12,0)),VLOOKUP($A24,'liste reference'!$A$7:$P$904,13,0)))</f>
        <v/>
      </c>
      <c r="H24" s="480" t="str">
        <f aca="false">IF(A24="","x",IF(ISERROR(VLOOKUP($A24,'liste reference'!$A$8:$P$904,14,0)),IF(ISERROR(VLOOKUP($A24,'liste reference'!$B$8:$P$904,13,0)),"x",VLOOKUP($A24,'liste reference'!$B$8:$P$904,13,0)),VLOOKUP($A24,'liste reference'!$A$8:$P$904,14,0)))</f>
        <v>x</v>
      </c>
      <c r="I24" s="481" t="str">
        <f aca="false">IF(ISNUMBER(H24),IF(ISERROR(VLOOKUP($A24,'liste reference'!$A$7:$P$904,3,0)),IF(ISERROR(VLOOKUP($A24,'liste reference'!$B$7:$P$904,2,0)),"",VLOOKUP($A24,'liste reference'!$B$7:$P$904,2,0)),VLOOKUP($A24,'liste reference'!$A$7:$P$904,3,0)),"")</f>
        <v/>
      </c>
      <c r="J24" s="481" t="str">
        <f aca="false">IF(ISNUMBER(H24),IF(ISERROR(VLOOKUP($A24,'liste reference'!$A$7:$P$904,4,0)),IF(ISERROR(VLOOKUP($A24,'liste reference'!$B$7:$P$904,3,0)),"",VLOOKUP($A24,'liste reference'!$B$7:$P$904,3,0)),VLOOKUP($A24,'liste reference'!$A$7:$P$904,4,0)),"")</f>
        <v/>
      </c>
      <c r="K24" s="482" t="str">
        <f aca="false">IF(A24="NEWCOD",IF(AB24="","Remplir le champs 'Nouveau taxa' svp.",$AB24),IF(ISTEXT($E24),"DEJA SAISI !",IF(A24="","",IF(ISERROR(VLOOKUP($A24,'liste reference'!$A$7:$D$904,2,0)),IF(ISERROR(VLOOKUP($A24,'liste reference'!$B$7:$D$904,1,0)),"code non répertorié ou synonyme",VLOOKUP($A24,'liste reference'!$B$7:$D$904,1,0)),VLOOKUP(A24,'liste reference'!$A$7:$D$904,2,0)))))</f>
        <v/>
      </c>
      <c r="L24" s="498"/>
      <c r="M24" s="498"/>
      <c r="N24" s="498"/>
      <c r="O24" s="484"/>
      <c r="P24" s="485" t="str">
        <f aca="false">IF($A24="NEWCOD",IF($AC24="","No",$AC24),IF(ISTEXT($E24),"DEJA SAISI !",IF($A24="","",IF(ISERROR(VLOOKUP($A24,'liste reference'!A:S,19,FALSE())),IF(ISERROR(VLOOKUP($A24,'liste reference'!B:S,19,FALSE())),"",VLOOKUP($A24,'liste reference'!B:S,19,FALSE())),VLOOKUP($A24,'liste reference'!A:S,19,FALSE())))))</f>
        <v/>
      </c>
      <c r="Q24" s="486" t="str">
        <f aca="false">IF(ISTEXT(H24),"",(B24*$B$7/100)+(C24*$C$7/100))</f>
        <v/>
      </c>
      <c r="R24" s="487" t="str">
        <f aca="false">IF(OR(ISTEXT(H24),Q24=0),"",IF(Q24&lt;0.1,1,IF(Q24&lt;1,2,IF(Q24&lt;10,3,IF(Q24&lt;50,4,IF(Q24&gt;=50,5,""))))))</f>
        <v/>
      </c>
      <c r="S24" s="487" t="n">
        <f aca="false">IF(ISERROR(R24*I24),0,R24*I24)</f>
        <v>0</v>
      </c>
      <c r="T24" s="487" t="n">
        <f aca="false">IF(ISERROR(R24*I24*J24),0,R24*I24*J24)</f>
        <v>0</v>
      </c>
      <c r="U24" s="499" t="n">
        <f aca="false">IF(ISERROR(R24*J24),0,R24*J24)</f>
        <v>0</v>
      </c>
      <c r="V24" s="488" t="str">
        <f aca="false">IF(AND(A24="",F24=0),"",IF(F24=0,"Il manque le(s) % de rec. !",""))</f>
        <v/>
      </c>
      <c r="W24" s="489"/>
      <c r="Y24" s="490" t="str">
        <f aca="false">IF(A24="new.cod","NEWCOD",IF(AND((Z24=""),ISTEXT(A24)),A24,IF(Z24="","",INDEX('liste reference'!$A$8:$A$904,Z24))))</f>
        <v/>
      </c>
      <c r="Z24" s="280" t="str">
        <f aca="false">IF(ISERROR(MATCH(A24,'liste reference'!$A$8:$A$904,0)),IF(ISERROR(MATCH(A24,'liste reference'!$B$8:$B$904,0)),"",(MATCH(A24,'liste reference'!$B$8:$B$904,0))),(MATCH(A24,'liste reference'!$A$8:$A$904,0)))</f>
        <v/>
      </c>
      <c r="AA24" s="491"/>
      <c r="AB24" s="492"/>
      <c r="AC24" s="492"/>
      <c r="BB24" s="280" t="str">
        <f aca="false">IF(A24="","",1)</f>
        <v/>
      </c>
    </row>
    <row r="25" customFormat="false" ht="12.75" hidden="false" customHeight="false" outlineLevel="0" collapsed="false">
      <c r="A25" s="493"/>
      <c r="B25" s="494"/>
      <c r="C25" s="495"/>
      <c r="D25" s="477" t="str">
        <f aca="false">IF(ISERROR(VLOOKUP($A25,'liste reference'!$A$7:$D$904,2,0)),IF(ISERROR(VLOOKUP($A25,'liste reference'!$B$7:$D$904,1,0)),"",VLOOKUP($A25,'liste reference'!$B$7:$D$904,1,0)),VLOOKUP($A25,'liste reference'!$A$7:$D$904,2,0))</f>
        <v/>
      </c>
      <c r="E25" s="496" t="n">
        <f aca="false">IF(D25="",0,VLOOKUP(D25,D$22:D24,1,0))</f>
        <v>0</v>
      </c>
      <c r="F25" s="497" t="n">
        <f aca="false">($B25*$B$7+$C25*$C$7)/100</f>
        <v>0</v>
      </c>
      <c r="G25" s="479" t="str">
        <f aca="false">IF(A25="","",IF(ISERROR(VLOOKUP($A25,'liste reference'!$A$7:$P$904,13,0)),IF(ISERROR(VLOOKUP($A25,'liste reference'!$B$7:$P$904,12,0)),"    -",VLOOKUP($A25,'liste reference'!$B$7:$P$904,12,0)),VLOOKUP($A25,'liste reference'!$A$7:$P$904,13,0)))</f>
        <v/>
      </c>
      <c r="H25" s="480" t="str">
        <f aca="false">IF(A25="","x",IF(ISERROR(VLOOKUP($A25,'liste reference'!$A$8:$P$904,14,0)),IF(ISERROR(VLOOKUP($A25,'liste reference'!$B$8:$P$904,13,0)),"x",VLOOKUP($A25,'liste reference'!$B$8:$P$904,13,0)),VLOOKUP($A25,'liste reference'!$A$8:$P$904,14,0)))</f>
        <v>x</v>
      </c>
      <c r="I25" s="481" t="str">
        <f aca="false">IF(ISNUMBER(H25),IF(ISERROR(VLOOKUP($A25,'liste reference'!$A$7:$P$904,3,0)),IF(ISERROR(VLOOKUP($A25,'liste reference'!$B$7:$P$904,2,0)),"",VLOOKUP($A25,'liste reference'!$B$7:$P$904,2,0)),VLOOKUP($A25,'liste reference'!$A$7:$P$904,3,0)),"")</f>
        <v/>
      </c>
      <c r="J25" s="481" t="str">
        <f aca="false">IF(ISNUMBER(H25),IF(ISERROR(VLOOKUP($A25,'liste reference'!$A$7:$P$904,4,0)),IF(ISERROR(VLOOKUP($A25,'liste reference'!$B$7:$P$904,3,0)),"",VLOOKUP($A25,'liste reference'!$B$7:$P$904,3,0)),VLOOKUP($A25,'liste reference'!$A$7:$P$904,4,0)),"")</f>
        <v/>
      </c>
      <c r="K25" s="482" t="str">
        <f aca="false">IF(A25="NEWCOD",IF(AB25="","Remplir le champs 'Nouveau taxa' svp.",$AB25),IF(ISTEXT($E25),"DEJA SAISI !",IF(A25="","",IF(ISERROR(VLOOKUP($A25,'liste reference'!$A$7:$D$904,2,0)),IF(ISERROR(VLOOKUP($A25,'liste reference'!$B$7:$D$904,1,0)),"code non répertorié ou synonyme",VLOOKUP($A25,'liste reference'!$B$7:$D$904,1,0)),VLOOKUP(A25,'liste reference'!$A$7:$D$904,2,0)))))</f>
        <v/>
      </c>
      <c r="L25" s="498"/>
      <c r="M25" s="498"/>
      <c r="N25" s="498"/>
      <c r="O25" s="484"/>
      <c r="P25" s="485" t="str">
        <f aca="false">IF($A25="NEWCOD",IF($AC25="","No",$AC25),IF(ISTEXT($E25),"DEJA SAISI !",IF($A25="","",IF(ISERROR(VLOOKUP($A25,'liste reference'!A:S,19,FALSE())),IF(ISERROR(VLOOKUP($A25,'liste reference'!B:S,19,FALSE())),"",VLOOKUP($A25,'liste reference'!B:S,19,FALSE())),VLOOKUP($A25,'liste reference'!A:S,19,FALSE())))))</f>
        <v/>
      </c>
      <c r="Q25" s="486" t="str">
        <f aca="false">IF(ISTEXT(H25),"",(B25*$B$7/100)+(C25*$C$7/100))</f>
        <v/>
      </c>
      <c r="R25" s="487" t="str">
        <f aca="false">IF(OR(ISTEXT(H25),Q25=0),"",IF(Q25&lt;0.1,1,IF(Q25&lt;1,2,IF(Q25&lt;10,3,IF(Q25&lt;50,4,IF(Q25&gt;=50,5,""))))))</f>
        <v/>
      </c>
      <c r="S25" s="487" t="n">
        <f aca="false">IF(ISERROR(R25*I25),0,R25*I25)</f>
        <v>0</v>
      </c>
      <c r="T25" s="487" t="n">
        <f aca="false">IF(ISERROR(R25*I25*J25),0,R25*I25*J25)</f>
        <v>0</v>
      </c>
      <c r="U25" s="499" t="n">
        <f aca="false">IF(ISERROR(R25*J25),0,R25*J25)</f>
        <v>0</v>
      </c>
      <c r="V25" s="488" t="str">
        <f aca="false">IF(AND(A25="",F25=0),"",IF(F25=0,"Il manque le(s) % de rec. !",""))</f>
        <v/>
      </c>
      <c r="W25" s="489"/>
      <c r="Y25" s="490" t="str">
        <f aca="false">IF(A25="new.cod","NEWCOD",IF(AND((Z25=""),ISTEXT(A25)),A25,IF(Z25="","",INDEX('liste reference'!$A$8:$A$904,Z25))))</f>
        <v/>
      </c>
      <c r="Z25" s="280" t="str">
        <f aca="false">IF(ISERROR(MATCH(A25,'liste reference'!$A$8:$A$904,0)),IF(ISERROR(MATCH(A25,'liste reference'!$B$8:$B$904,0)),"",(MATCH(A25,'liste reference'!$B$8:$B$904,0))),(MATCH(A25,'liste reference'!$A$8:$A$904,0)))</f>
        <v/>
      </c>
      <c r="AA25" s="491"/>
      <c r="AB25" s="492"/>
      <c r="AC25" s="492"/>
      <c r="BB25" s="280" t="str">
        <f aca="false">IF(A25="","",1)</f>
        <v/>
      </c>
    </row>
    <row r="26" customFormat="false" ht="12.75" hidden="false" customHeight="false" outlineLevel="0" collapsed="false">
      <c r="A26" s="493"/>
      <c r="B26" s="494"/>
      <c r="C26" s="495"/>
      <c r="D26" s="477" t="str">
        <f aca="false">IF(ISERROR(VLOOKUP($A26,'liste reference'!$A$7:$D$904,2,0)),IF(ISERROR(VLOOKUP($A26,'liste reference'!$B$7:$D$904,1,0)),"",VLOOKUP($A26,'liste reference'!$B$7:$D$904,1,0)),VLOOKUP($A26,'liste reference'!$A$7:$D$904,2,0))</f>
        <v/>
      </c>
      <c r="E26" s="496" t="n">
        <f aca="false">IF(D26="",0,VLOOKUP(D26,D$22:D25,1,0))</f>
        <v>0</v>
      </c>
      <c r="F26" s="497" t="n">
        <f aca="false">($B26*$B$7+$C26*$C$7)/100</f>
        <v>0</v>
      </c>
      <c r="G26" s="479" t="str">
        <f aca="false">IF(A26="","",IF(ISERROR(VLOOKUP($A26,'liste reference'!$A$7:$P$904,13,0)),IF(ISERROR(VLOOKUP($A26,'liste reference'!$B$7:$P$904,12,0)),"    -",VLOOKUP($A26,'liste reference'!$B$7:$P$904,12,0)),VLOOKUP($A26,'liste reference'!$A$7:$P$904,13,0)))</f>
        <v/>
      </c>
      <c r="H26" s="480" t="str">
        <f aca="false">IF(A26="","x",IF(ISERROR(VLOOKUP($A26,'liste reference'!$A$8:$P$904,14,0)),IF(ISERROR(VLOOKUP($A26,'liste reference'!$B$8:$P$904,13,0)),"x",VLOOKUP($A26,'liste reference'!$B$8:$P$904,13,0)),VLOOKUP($A26,'liste reference'!$A$8:$P$904,14,0)))</f>
        <v>x</v>
      </c>
      <c r="I26" s="481" t="str">
        <f aca="false">IF(ISNUMBER(H26),IF(ISERROR(VLOOKUP($A26,'liste reference'!$A$7:$P$904,3,0)),IF(ISERROR(VLOOKUP($A26,'liste reference'!$B$7:$P$904,2,0)),"",VLOOKUP($A26,'liste reference'!$B$7:$P$904,2,0)),VLOOKUP($A26,'liste reference'!$A$7:$P$904,3,0)),"")</f>
        <v/>
      </c>
      <c r="J26" s="481" t="str">
        <f aca="false">IF(ISNUMBER(H26),IF(ISERROR(VLOOKUP($A26,'liste reference'!$A$7:$P$904,4,0)),IF(ISERROR(VLOOKUP($A26,'liste reference'!$B$7:$P$904,3,0)),"",VLOOKUP($A26,'liste reference'!$B$7:$P$904,3,0)),VLOOKUP($A26,'liste reference'!$A$7:$P$904,4,0)),"")</f>
        <v/>
      </c>
      <c r="K26" s="482" t="str">
        <f aca="false">IF(A26="NEWCOD",IF(AB26="","Remplir le champs 'Nouveau taxa' svp.",$AB26),IF(ISTEXT($E26),"DEJA SAISI !",IF(A26="","",IF(ISERROR(VLOOKUP($A26,'liste reference'!$A$7:$D$904,2,0)),IF(ISERROR(VLOOKUP($A26,'liste reference'!$B$7:$D$904,1,0)),"code non répertorié ou synonyme",VLOOKUP($A26,'liste reference'!$B$7:$D$904,1,0)),VLOOKUP(A26,'liste reference'!$A$7:$D$904,2,0)))))</f>
        <v/>
      </c>
      <c r="L26" s="498"/>
      <c r="M26" s="498"/>
      <c r="N26" s="498"/>
      <c r="O26" s="484"/>
      <c r="P26" s="485" t="str">
        <f aca="false">IF($A26="NEWCOD",IF($AC26="","No",$AC26),IF(ISTEXT($E26),"DEJA SAISI !",IF($A26="","",IF(ISERROR(VLOOKUP($A26,'liste reference'!A:S,19,FALSE())),IF(ISERROR(VLOOKUP($A26,'liste reference'!B:S,19,FALSE())),"",VLOOKUP($A26,'liste reference'!B:S,19,FALSE())),VLOOKUP($A26,'liste reference'!A:S,19,FALSE())))))</f>
        <v/>
      </c>
      <c r="Q26" s="486" t="str">
        <f aca="false">IF(ISTEXT(H26),"",(B26*$B$7/100)+(C26*$C$7/100))</f>
        <v/>
      </c>
      <c r="R26" s="487" t="str">
        <f aca="false">IF(OR(ISTEXT(H26),Q26=0),"",IF(Q26&lt;0.1,1,IF(Q26&lt;1,2,IF(Q26&lt;10,3,IF(Q26&lt;50,4,IF(Q26&gt;=50,5,""))))))</f>
        <v/>
      </c>
      <c r="S26" s="487" t="n">
        <f aca="false">IF(ISERROR(R26*I26),0,R26*I26)</f>
        <v>0</v>
      </c>
      <c r="T26" s="487" t="n">
        <f aca="false">IF(ISERROR(R26*I26*J26),0,R26*I26*J26)</f>
        <v>0</v>
      </c>
      <c r="U26" s="499" t="n">
        <f aca="false">IF(ISERROR(R26*J26),0,R26*J26)</f>
        <v>0</v>
      </c>
      <c r="V26" s="488" t="str">
        <f aca="false">IF(AND(A26="",F26=0),"",IF(F26=0,"Il manque le(s) % de rec. !",""))</f>
        <v/>
      </c>
      <c r="W26" s="489"/>
      <c r="Y26" s="490" t="str">
        <f aca="false">IF(A26="new.cod","NEWCOD",IF(AND((Z26=""),ISTEXT(A26)),A26,IF(Z26="","",INDEX('liste reference'!$A$8:$A$904,Z26))))</f>
        <v/>
      </c>
      <c r="Z26" s="280" t="str">
        <f aca="false">IF(ISERROR(MATCH(A26,'liste reference'!$A$8:$A$904,0)),IF(ISERROR(MATCH(A26,'liste reference'!$B$8:$B$904,0)),"",(MATCH(A26,'liste reference'!$B$8:$B$904,0))),(MATCH(A26,'liste reference'!$A$8:$A$904,0)))</f>
        <v/>
      </c>
      <c r="AA26" s="491"/>
      <c r="AB26" s="492"/>
      <c r="AC26" s="492"/>
      <c r="BB26" s="280" t="str">
        <f aca="false">IF(A26="","",1)</f>
        <v/>
      </c>
    </row>
    <row r="27" customFormat="false" ht="12.75" hidden="false" customHeight="false" outlineLevel="0" collapsed="false">
      <c r="A27" s="493"/>
      <c r="B27" s="494"/>
      <c r="C27" s="495"/>
      <c r="D27" s="477" t="str">
        <f aca="false">IF(ISERROR(VLOOKUP($A27,'liste reference'!$A$7:$D$904,2,0)),IF(ISERROR(VLOOKUP($A27,'liste reference'!$B$7:$D$904,1,0)),"",VLOOKUP($A27,'liste reference'!$B$7:$D$904,1,0)),VLOOKUP($A27,'liste reference'!$A$7:$D$904,2,0))</f>
        <v/>
      </c>
      <c r="E27" s="496" t="n">
        <f aca="false">IF(D27="",0,VLOOKUP(D27,D$22:D26,1,0))</f>
        <v>0</v>
      </c>
      <c r="F27" s="497" t="n">
        <f aca="false">($B27*$B$7+$C27*$C$7)/100</f>
        <v>0</v>
      </c>
      <c r="G27" s="479" t="str">
        <f aca="false">IF(A27="","",IF(ISERROR(VLOOKUP($A27,'liste reference'!$A$7:$P$904,13,0)),IF(ISERROR(VLOOKUP($A27,'liste reference'!$B$7:$P$904,12,0)),"    -",VLOOKUP($A27,'liste reference'!$B$7:$P$904,12,0)),VLOOKUP($A27,'liste reference'!$A$7:$P$904,13,0)))</f>
        <v/>
      </c>
      <c r="H27" s="480" t="str">
        <f aca="false">IF(A27="","x",IF(ISERROR(VLOOKUP($A27,'liste reference'!$A$8:$P$904,14,0)),IF(ISERROR(VLOOKUP($A27,'liste reference'!$B$8:$P$904,13,0)),"x",VLOOKUP($A27,'liste reference'!$B$8:$P$904,13,0)),VLOOKUP($A27,'liste reference'!$A$8:$P$904,14,0)))</f>
        <v>x</v>
      </c>
      <c r="I27" s="481" t="str">
        <f aca="false">IF(ISNUMBER(H27),IF(ISERROR(VLOOKUP($A27,'liste reference'!$A$7:$P$904,3,0)),IF(ISERROR(VLOOKUP($A27,'liste reference'!$B$7:$P$904,2,0)),"",VLOOKUP($A27,'liste reference'!$B$7:$P$904,2,0)),VLOOKUP($A27,'liste reference'!$A$7:$P$904,3,0)),"")</f>
        <v/>
      </c>
      <c r="J27" s="481" t="str">
        <f aca="false">IF(ISNUMBER(H27),IF(ISERROR(VLOOKUP($A27,'liste reference'!$A$7:$P$904,4,0)),IF(ISERROR(VLOOKUP($A27,'liste reference'!$B$7:$P$904,3,0)),"",VLOOKUP($A27,'liste reference'!$B$7:$P$904,3,0)),VLOOKUP($A27,'liste reference'!$A$7:$P$904,4,0)),"")</f>
        <v/>
      </c>
      <c r="K27" s="482" t="str">
        <f aca="false">IF(A27="NEWCOD",IF(AB27="","Remplir le champs 'Nouveau taxa' svp.",$AB27),IF(ISTEXT($E27),"DEJA SAISI !",IF(A27="","",IF(ISERROR(VLOOKUP($A27,'liste reference'!$A$7:$D$904,2,0)),IF(ISERROR(VLOOKUP($A27,'liste reference'!$B$7:$D$904,1,0)),"code non répertorié ou synonyme",VLOOKUP($A27,'liste reference'!$B$7:$D$904,1,0)),VLOOKUP(A27,'liste reference'!$A$7:$D$904,2,0)))))</f>
        <v/>
      </c>
      <c r="L27" s="498"/>
      <c r="M27" s="498"/>
      <c r="N27" s="498"/>
      <c r="O27" s="484"/>
      <c r="P27" s="485" t="str">
        <f aca="false">IF($A27="NEWCOD",IF($AC27="","No",$AC27),IF(ISTEXT($E27),"DEJA SAISI !",IF($A27="","",IF(ISERROR(VLOOKUP($A27,'liste reference'!A:S,19,FALSE())),IF(ISERROR(VLOOKUP($A27,'liste reference'!B:S,19,FALSE())),"",VLOOKUP($A27,'liste reference'!B:S,19,FALSE())),VLOOKUP($A27,'liste reference'!A:S,19,FALSE())))))</f>
        <v/>
      </c>
      <c r="Q27" s="486" t="str">
        <f aca="false">IF(ISTEXT(H27),"",(B27*$B$7/100)+(C27*$C$7/100))</f>
        <v/>
      </c>
      <c r="R27" s="487" t="str">
        <f aca="false">IF(OR(ISTEXT(H27),Q27=0),"",IF(Q27&lt;0.1,1,IF(Q27&lt;1,2,IF(Q27&lt;10,3,IF(Q27&lt;50,4,IF(Q27&gt;=50,5,""))))))</f>
        <v/>
      </c>
      <c r="S27" s="487" t="n">
        <f aca="false">IF(ISERROR(R27*I27),0,R27*I27)</f>
        <v>0</v>
      </c>
      <c r="T27" s="487" t="n">
        <f aca="false">IF(ISERROR(R27*I27*J27),0,R27*I27*J27)</f>
        <v>0</v>
      </c>
      <c r="U27" s="499" t="n">
        <f aca="false">IF(ISERROR(R27*J27),0,R27*J27)</f>
        <v>0</v>
      </c>
      <c r="V27" s="488" t="str">
        <f aca="false">IF(AND(A27="",F27=0),"",IF(F27=0,"Il manque le(s) % de rec. !",""))</f>
        <v/>
      </c>
      <c r="W27" s="500"/>
      <c r="Y27" s="490" t="str">
        <f aca="false">IF(A27="new.cod","NEWCOD",IF(AND((Z27=""),ISTEXT(A27)),A27,IF(Z27="","",INDEX('liste reference'!$A$8:$A$904,Z27))))</f>
        <v/>
      </c>
      <c r="Z27" s="280" t="str">
        <f aca="false">IF(ISERROR(MATCH(A27,'liste reference'!$A$8:$A$904,0)),IF(ISERROR(MATCH(A27,'liste reference'!$B$8:$B$904,0)),"",(MATCH(A27,'liste reference'!$B$8:$B$904,0))),(MATCH(A27,'liste reference'!$A$8:$A$904,0)))</f>
        <v/>
      </c>
      <c r="AA27" s="491"/>
      <c r="AB27" s="492"/>
      <c r="AC27" s="492"/>
      <c r="BB27" s="280" t="str">
        <f aca="false">IF(A27="","",1)</f>
        <v/>
      </c>
    </row>
    <row r="28" customFormat="false" ht="12.75" hidden="false" customHeight="false" outlineLevel="0" collapsed="false">
      <c r="A28" s="493"/>
      <c r="B28" s="494"/>
      <c r="C28" s="495"/>
      <c r="D28" s="477" t="str">
        <f aca="false">IF(ISERROR(VLOOKUP($A28,'liste reference'!$A$7:$D$904,2,0)),IF(ISERROR(VLOOKUP($A28,'liste reference'!$B$7:$D$904,1,0)),"",VLOOKUP($A28,'liste reference'!$B$7:$D$904,1,0)),VLOOKUP($A28,'liste reference'!$A$7:$D$904,2,0))</f>
        <v/>
      </c>
      <c r="E28" s="496" t="n">
        <f aca="false">IF(D28="",0,VLOOKUP(D28,D$22:D27,1,0))</f>
        <v>0</v>
      </c>
      <c r="F28" s="497" t="n">
        <f aca="false">($B28*$B$7+$C28*$C$7)/100</f>
        <v>0</v>
      </c>
      <c r="G28" s="479" t="str">
        <f aca="false">IF(A28="","",IF(ISERROR(VLOOKUP($A28,'liste reference'!$A$7:$P$904,13,0)),IF(ISERROR(VLOOKUP($A28,'liste reference'!$B$7:$P$904,12,0)),"    -",VLOOKUP($A28,'liste reference'!$B$7:$P$904,12,0)),VLOOKUP($A28,'liste reference'!$A$7:$P$904,13,0)))</f>
        <v/>
      </c>
      <c r="H28" s="480" t="str">
        <f aca="false">IF(A28="","x",IF(ISERROR(VLOOKUP($A28,'liste reference'!$A$8:$P$904,14,0)),IF(ISERROR(VLOOKUP($A28,'liste reference'!$B$8:$P$904,13,0)),"x",VLOOKUP($A28,'liste reference'!$B$8:$P$904,13,0)),VLOOKUP($A28,'liste reference'!$A$8:$P$904,14,0)))</f>
        <v>x</v>
      </c>
      <c r="I28" s="481" t="str">
        <f aca="false">IF(ISNUMBER(H28),IF(ISERROR(VLOOKUP($A28,'liste reference'!$A$7:$P$904,3,0)),IF(ISERROR(VLOOKUP($A28,'liste reference'!$B$7:$P$904,2,0)),"",VLOOKUP($A28,'liste reference'!$B$7:$P$904,2,0)),VLOOKUP($A28,'liste reference'!$A$7:$P$904,3,0)),"")</f>
        <v/>
      </c>
      <c r="J28" s="481" t="str">
        <f aca="false">IF(ISNUMBER(H28),IF(ISERROR(VLOOKUP($A28,'liste reference'!$A$7:$P$904,4,0)),IF(ISERROR(VLOOKUP($A28,'liste reference'!$B$7:$P$904,3,0)),"",VLOOKUP($A28,'liste reference'!$B$7:$P$904,3,0)),VLOOKUP($A28,'liste reference'!$A$7:$P$904,4,0)),"")</f>
        <v/>
      </c>
      <c r="K28" s="482" t="str">
        <f aca="false">IF(A28="NEWCOD",IF(AB28="","Remplir le champs 'Nouveau taxa' svp.",$AB28),IF(ISTEXT($E28),"DEJA SAISI !",IF(A28="","",IF(ISERROR(VLOOKUP($A28,'liste reference'!$A$7:$D$904,2,0)),IF(ISERROR(VLOOKUP($A28,'liste reference'!$B$7:$D$904,1,0)),"code non répertorié ou synonyme",VLOOKUP($A28,'liste reference'!$B$7:$D$904,1,0)),VLOOKUP(A28,'liste reference'!$A$7:$D$904,2,0)))))</f>
        <v/>
      </c>
      <c r="L28" s="498"/>
      <c r="M28" s="498"/>
      <c r="N28" s="498"/>
      <c r="O28" s="484"/>
      <c r="P28" s="485" t="str">
        <f aca="false">IF($A28="NEWCOD",IF($AC28="","No",$AC28),IF(ISTEXT($E28),"DEJA SAISI !",IF($A28="","",IF(ISERROR(VLOOKUP($A28,'liste reference'!A:S,19,FALSE())),IF(ISERROR(VLOOKUP($A28,'liste reference'!B:S,19,FALSE())),"",VLOOKUP($A28,'liste reference'!B:S,19,FALSE())),VLOOKUP($A28,'liste reference'!A:S,19,FALSE())))))</f>
        <v/>
      </c>
      <c r="Q28" s="486" t="str">
        <f aca="false">IF(ISTEXT(H28),"",(B28*$B$7/100)+(C28*$C$7/100))</f>
        <v/>
      </c>
      <c r="R28" s="487" t="str">
        <f aca="false">IF(OR(ISTEXT(H28),Q28=0),"",IF(Q28&lt;0.1,1,IF(Q28&lt;1,2,IF(Q28&lt;10,3,IF(Q28&lt;50,4,IF(Q28&gt;=50,5,""))))))</f>
        <v/>
      </c>
      <c r="S28" s="487" t="n">
        <f aca="false">IF(ISERROR(R28*I28),0,R28*I28)</f>
        <v>0</v>
      </c>
      <c r="T28" s="487" t="n">
        <f aca="false">IF(ISERROR(R28*I28*J28),0,R28*I28*J28)</f>
        <v>0</v>
      </c>
      <c r="U28" s="499" t="n">
        <f aca="false">IF(ISERROR(R28*J28),0,R28*J28)</f>
        <v>0</v>
      </c>
      <c r="V28" s="488" t="str">
        <f aca="false">IF(AND(A28="",F28=0),"",IF(F28=0,"Il manque le(s) % de rec. !",""))</f>
        <v/>
      </c>
      <c r="W28" s="489"/>
      <c r="Y28" s="490" t="str">
        <f aca="false">IF(A28="new.cod","NEWCOD",IF(AND((Z28=""),ISTEXT(A28)),A28,IF(Z28="","",INDEX('liste reference'!$A$8:$A$904,Z28))))</f>
        <v/>
      </c>
      <c r="Z28" s="280" t="str">
        <f aca="false">IF(ISERROR(MATCH(A28,'liste reference'!$A$8:$A$904,0)),IF(ISERROR(MATCH(A28,'liste reference'!$B$8:$B$904,0)),"",(MATCH(A28,'liste reference'!$B$8:$B$904,0))),(MATCH(A28,'liste reference'!$A$8:$A$904,0)))</f>
        <v/>
      </c>
      <c r="AA28" s="491"/>
      <c r="AB28" s="492"/>
      <c r="AC28" s="492"/>
      <c r="BB28" s="280" t="str">
        <f aca="false">IF(A28="","",1)</f>
        <v/>
      </c>
    </row>
    <row r="29" customFormat="false" ht="12.75" hidden="false" customHeight="false" outlineLevel="0" collapsed="false">
      <c r="A29" s="493"/>
      <c r="B29" s="494"/>
      <c r="C29" s="495"/>
      <c r="D29" s="477" t="str">
        <f aca="false">IF(ISERROR(VLOOKUP($A29,'liste reference'!$A$7:$D$904,2,0)),IF(ISERROR(VLOOKUP($A29,'liste reference'!$B$7:$D$904,1,0)),"",VLOOKUP($A29,'liste reference'!$B$7:$D$904,1,0)),VLOOKUP($A29,'liste reference'!$A$7:$D$904,2,0))</f>
        <v/>
      </c>
      <c r="E29" s="496" t="n">
        <f aca="false">IF(D29="",0,VLOOKUP(D29,D$22:D28,1,0))</f>
        <v>0</v>
      </c>
      <c r="F29" s="497" t="n">
        <f aca="false">($B29*$B$7+$C29*$C$7)/100</f>
        <v>0</v>
      </c>
      <c r="G29" s="479" t="str">
        <f aca="false">IF(A29="","",IF(ISERROR(VLOOKUP($A29,'liste reference'!$A$7:$P$904,13,0)),IF(ISERROR(VLOOKUP($A29,'liste reference'!$B$7:$P$904,12,0)),"    -",VLOOKUP($A29,'liste reference'!$B$7:$P$904,12,0)),VLOOKUP($A29,'liste reference'!$A$7:$P$904,13,0)))</f>
        <v/>
      </c>
      <c r="H29" s="480" t="str">
        <f aca="false">IF(A29="","x",IF(ISERROR(VLOOKUP($A29,'liste reference'!$A$8:$P$904,14,0)),IF(ISERROR(VLOOKUP($A29,'liste reference'!$B$8:$P$904,13,0)),"x",VLOOKUP($A29,'liste reference'!$B$8:$P$904,13,0)),VLOOKUP($A29,'liste reference'!$A$8:$P$904,14,0)))</f>
        <v>x</v>
      </c>
      <c r="I29" s="481" t="str">
        <f aca="false">IF(ISNUMBER(H29),IF(ISERROR(VLOOKUP($A29,'liste reference'!$A$7:$P$904,3,0)),IF(ISERROR(VLOOKUP($A29,'liste reference'!$B$7:$P$904,2,0)),"",VLOOKUP($A29,'liste reference'!$B$7:$P$904,2,0)),VLOOKUP($A29,'liste reference'!$A$7:$P$904,3,0)),"")</f>
        <v/>
      </c>
      <c r="J29" s="481" t="str">
        <f aca="false">IF(ISNUMBER(H29),IF(ISERROR(VLOOKUP($A29,'liste reference'!$A$7:$P$904,4,0)),IF(ISERROR(VLOOKUP($A29,'liste reference'!$B$7:$P$904,3,0)),"",VLOOKUP($A29,'liste reference'!$B$7:$P$904,3,0)),VLOOKUP($A29,'liste reference'!$A$7:$P$904,4,0)),"")</f>
        <v/>
      </c>
      <c r="K29" s="482" t="str">
        <f aca="false">IF(A29="NEWCOD",IF(AB29="","Remplir le champs 'Nouveau taxa' svp.",$AB29),IF(ISTEXT($E29),"DEJA SAISI !",IF(A29="","",IF(ISERROR(VLOOKUP($A29,'liste reference'!$A$7:$D$904,2,0)),IF(ISERROR(VLOOKUP($A29,'liste reference'!$B$7:$D$904,1,0)),"code non répertorié ou synonyme",VLOOKUP($A29,'liste reference'!$B$7:$D$904,1,0)),VLOOKUP(A29,'liste reference'!$A$7:$D$904,2,0)))))</f>
        <v/>
      </c>
      <c r="L29" s="498"/>
      <c r="M29" s="498"/>
      <c r="N29" s="498"/>
      <c r="O29" s="484"/>
      <c r="P29" s="485" t="str">
        <f aca="false">IF($A29="NEWCOD",IF($AC29="","No",$AC29),IF(ISTEXT($E29),"DEJA SAISI !",IF($A29="","",IF(ISERROR(VLOOKUP($A29,'liste reference'!A:S,19,FALSE())),IF(ISERROR(VLOOKUP($A29,'liste reference'!B:S,19,FALSE())),"",VLOOKUP($A29,'liste reference'!B:S,19,FALSE())),VLOOKUP($A29,'liste reference'!A:S,19,FALSE())))))</f>
        <v/>
      </c>
      <c r="Q29" s="486" t="str">
        <f aca="false">IF(ISTEXT(H29),"",(B29*$B$7/100)+(C29*$C$7/100))</f>
        <v/>
      </c>
      <c r="R29" s="487" t="str">
        <f aca="false">IF(OR(ISTEXT(H29),Q29=0),"",IF(Q29&lt;0.1,1,IF(Q29&lt;1,2,IF(Q29&lt;10,3,IF(Q29&lt;50,4,IF(Q29&gt;=50,5,""))))))</f>
        <v/>
      </c>
      <c r="S29" s="487" t="n">
        <f aca="false">IF(ISERROR(R29*I29),0,R29*I29)</f>
        <v>0</v>
      </c>
      <c r="T29" s="487" t="n">
        <f aca="false">IF(ISERROR(R29*I29*J29),0,R29*I29*J29)</f>
        <v>0</v>
      </c>
      <c r="U29" s="499" t="n">
        <f aca="false">IF(ISERROR(R29*J29),0,R29*J29)</f>
        <v>0</v>
      </c>
      <c r="V29" s="488" t="str">
        <f aca="false">IF(AND(A29="",F29=0),"",IF(F29=0,"Il manque le(s) % de rec. !",""))</f>
        <v/>
      </c>
      <c r="W29" s="489"/>
      <c r="X29" s="489"/>
      <c r="Y29" s="490" t="str">
        <f aca="false">IF(A29="new.cod","NEWCOD",IF(AND((Z29=""),ISTEXT(A29)),A29,IF(Z29="","",INDEX('liste reference'!$A$8:$A$904,Z29))))</f>
        <v/>
      </c>
      <c r="Z29" s="280" t="str">
        <f aca="false">IF(ISERROR(MATCH(A29,'liste reference'!$A$8:$A$904,0)),IF(ISERROR(MATCH(A29,'liste reference'!$B$8:$B$904,0)),"",(MATCH(A29,'liste reference'!$B$8:$B$904,0))),(MATCH(A29,'liste reference'!$A$8:$A$904,0)))</f>
        <v/>
      </c>
      <c r="AA29" s="491"/>
      <c r="AB29" s="492"/>
      <c r="AC29" s="492"/>
      <c r="BB29" s="280" t="str">
        <f aca="false">IF(A29="","",1)</f>
        <v/>
      </c>
    </row>
    <row r="30" customFormat="false" ht="12.75" hidden="false" customHeight="false" outlineLevel="0" collapsed="false">
      <c r="A30" s="493"/>
      <c r="B30" s="494"/>
      <c r="C30" s="495"/>
      <c r="D30" s="477" t="str">
        <f aca="false">IF(ISERROR(VLOOKUP($A30,'liste reference'!$A$7:$D$904,2,0)),IF(ISERROR(VLOOKUP($A30,'liste reference'!$B$7:$D$904,1,0)),"",VLOOKUP($A30,'liste reference'!$B$7:$D$904,1,0)),VLOOKUP($A30,'liste reference'!$A$7:$D$904,2,0))</f>
        <v/>
      </c>
      <c r="E30" s="496" t="n">
        <f aca="false">IF(D30="",0,VLOOKUP(D30,D$22:D29,1,0))</f>
        <v>0</v>
      </c>
      <c r="F30" s="497" t="n">
        <f aca="false">($B30*$B$7+$C30*$C$7)/100</f>
        <v>0</v>
      </c>
      <c r="G30" s="479" t="str">
        <f aca="false">IF(A30="","",IF(ISERROR(VLOOKUP($A30,'liste reference'!$A$7:$P$904,13,0)),IF(ISERROR(VLOOKUP($A30,'liste reference'!$B$7:$P$904,12,0)),"    -",VLOOKUP($A30,'liste reference'!$B$7:$P$904,12,0)),VLOOKUP($A30,'liste reference'!$A$7:$P$904,13,0)))</f>
        <v/>
      </c>
      <c r="H30" s="480" t="str">
        <f aca="false">IF(A30="","x",IF(ISERROR(VLOOKUP($A30,'liste reference'!$A$8:$P$904,14,0)),IF(ISERROR(VLOOKUP($A30,'liste reference'!$B$8:$P$904,13,0)),"x",VLOOKUP($A30,'liste reference'!$B$8:$P$904,13,0)),VLOOKUP($A30,'liste reference'!$A$8:$P$904,14,0)))</f>
        <v>x</v>
      </c>
      <c r="I30" s="481" t="str">
        <f aca="false">IF(ISNUMBER(H30),IF(ISERROR(VLOOKUP($A30,'liste reference'!$A$7:$P$904,3,0)),IF(ISERROR(VLOOKUP($A30,'liste reference'!$B$7:$P$904,2,0)),"",VLOOKUP($A30,'liste reference'!$B$7:$P$904,2,0)),VLOOKUP($A30,'liste reference'!$A$7:$P$904,3,0)),"")</f>
        <v/>
      </c>
      <c r="J30" s="481" t="str">
        <f aca="false">IF(ISNUMBER(H30),IF(ISERROR(VLOOKUP($A30,'liste reference'!$A$7:$P$904,4,0)),IF(ISERROR(VLOOKUP($A30,'liste reference'!$B$7:$P$904,3,0)),"",VLOOKUP($A30,'liste reference'!$B$7:$P$904,3,0)),VLOOKUP($A30,'liste reference'!$A$7:$P$904,4,0)),"")</f>
        <v/>
      </c>
      <c r="K30" s="482" t="str">
        <f aca="false">IF(A30="NEWCOD",IF(AB30="","Remplir le champs 'Nouveau taxa' svp.",$AB30),IF(ISTEXT($E30),"DEJA SAISI !",IF(A30="","",IF(ISERROR(VLOOKUP($A30,'liste reference'!$A$7:$D$904,2,0)),IF(ISERROR(VLOOKUP($A30,'liste reference'!$B$7:$D$904,1,0)),"code non répertorié ou synonyme",VLOOKUP($A30,'liste reference'!$B$7:$D$904,1,0)),VLOOKUP(A30,'liste reference'!$A$7:$D$904,2,0)))))</f>
        <v/>
      </c>
      <c r="L30" s="498"/>
      <c r="M30" s="498"/>
      <c r="N30" s="498"/>
      <c r="O30" s="484"/>
      <c r="P30" s="485" t="str">
        <f aca="false">IF($A30="NEWCOD",IF($AC30="","No",$AC30),IF(ISTEXT($E30),"DEJA SAISI !",IF($A30="","",IF(ISERROR(VLOOKUP($A30,'liste reference'!A:S,19,FALSE())),IF(ISERROR(VLOOKUP($A30,'liste reference'!B:S,19,FALSE())),"",VLOOKUP($A30,'liste reference'!B:S,19,FALSE())),VLOOKUP($A30,'liste reference'!A:S,19,FALSE())))))</f>
        <v/>
      </c>
      <c r="Q30" s="486" t="str">
        <f aca="false">IF(ISTEXT(H30),"",(B30*$B$7/100)+(C30*$C$7/100))</f>
        <v/>
      </c>
      <c r="R30" s="487" t="str">
        <f aca="false">IF(OR(ISTEXT(H30),Q30=0),"",IF(Q30&lt;0.1,1,IF(Q30&lt;1,2,IF(Q30&lt;10,3,IF(Q30&lt;50,4,IF(Q30&gt;=50,5,""))))))</f>
        <v/>
      </c>
      <c r="S30" s="487" t="n">
        <f aca="false">IF(ISERROR(R30*I30),0,R30*I30)</f>
        <v>0</v>
      </c>
      <c r="T30" s="487" t="n">
        <f aca="false">IF(ISERROR(R30*I30*J30),0,R30*I30*J30)</f>
        <v>0</v>
      </c>
      <c r="U30" s="499" t="n">
        <f aca="false">IF(ISERROR(R30*J30),0,R30*J30)</f>
        <v>0</v>
      </c>
      <c r="V30" s="488" t="str">
        <f aca="false">IF(AND(A30="",F30=0),"",IF(F30=0,"Il manque le(s) % de rec. !",""))</f>
        <v/>
      </c>
      <c r="W30" s="489"/>
      <c r="Y30" s="490" t="str">
        <f aca="false">IF(A30="new.cod","NEWCOD",IF(AND((Z30=""),ISTEXT(A30)),A30,IF(Z30="","",INDEX('liste reference'!$A$8:$A$904,Z30))))</f>
        <v/>
      </c>
      <c r="Z30" s="280" t="str">
        <f aca="false">IF(ISERROR(MATCH(A30,'liste reference'!$A$8:$A$904,0)),IF(ISERROR(MATCH(A30,'liste reference'!$B$8:$B$904,0)),"",(MATCH(A30,'liste reference'!$B$8:$B$904,0))),(MATCH(A30,'liste reference'!$A$8:$A$904,0)))</f>
        <v/>
      </c>
      <c r="AA30" s="491"/>
      <c r="AB30" s="492"/>
      <c r="AC30" s="492"/>
      <c r="BB30" s="280" t="str">
        <f aca="false">IF(A30="","",1)</f>
        <v/>
      </c>
    </row>
    <row r="31" customFormat="false" ht="12.75" hidden="false" customHeight="false" outlineLevel="0" collapsed="false">
      <c r="A31" s="493"/>
      <c r="B31" s="494"/>
      <c r="C31" s="495"/>
      <c r="D31" s="477" t="str">
        <f aca="false">IF(ISERROR(VLOOKUP($A31,'liste reference'!$A$7:$D$904,2,0)),IF(ISERROR(VLOOKUP($A31,'liste reference'!$B$7:$D$904,1,0)),"",VLOOKUP($A31,'liste reference'!$B$7:$D$904,1,0)),VLOOKUP($A31,'liste reference'!$A$7:$D$904,2,0))</f>
        <v/>
      </c>
      <c r="E31" s="496" t="n">
        <f aca="false">IF(D31="",0,VLOOKUP(D31,D$22:D30,1,0))</f>
        <v>0</v>
      </c>
      <c r="F31" s="497" t="n">
        <f aca="false">($B31*$B$7+$C31*$C$7)/100</f>
        <v>0</v>
      </c>
      <c r="G31" s="479" t="str">
        <f aca="false">IF(A31="","",IF(ISERROR(VLOOKUP($A31,'liste reference'!$A$7:$P$904,13,0)),IF(ISERROR(VLOOKUP($A31,'liste reference'!$B$7:$P$904,12,0)),"    -",VLOOKUP($A31,'liste reference'!$B$7:$P$904,12,0)),VLOOKUP($A31,'liste reference'!$A$7:$P$904,13,0)))</f>
        <v/>
      </c>
      <c r="H31" s="480" t="str">
        <f aca="false">IF(A31="","x",IF(ISERROR(VLOOKUP($A31,'liste reference'!$A$8:$P$904,14,0)),IF(ISERROR(VLOOKUP($A31,'liste reference'!$B$8:$P$904,13,0)),"x",VLOOKUP($A31,'liste reference'!$B$8:$P$904,13,0)),VLOOKUP($A31,'liste reference'!$A$8:$P$904,14,0)))</f>
        <v>x</v>
      </c>
      <c r="I31" s="481" t="str">
        <f aca="false">IF(ISNUMBER(H31),IF(ISERROR(VLOOKUP($A31,'liste reference'!$A$7:$P$904,3,0)),IF(ISERROR(VLOOKUP($A31,'liste reference'!$B$7:$P$904,2,0)),"",VLOOKUP($A31,'liste reference'!$B$7:$P$904,2,0)),VLOOKUP($A31,'liste reference'!$A$7:$P$904,3,0)),"")</f>
        <v/>
      </c>
      <c r="J31" s="481" t="str">
        <f aca="false">IF(ISNUMBER(H31),IF(ISERROR(VLOOKUP($A31,'liste reference'!$A$7:$P$904,4,0)),IF(ISERROR(VLOOKUP($A31,'liste reference'!$B$7:$P$904,3,0)),"",VLOOKUP($A31,'liste reference'!$B$7:$P$904,3,0)),VLOOKUP($A31,'liste reference'!$A$7:$P$904,4,0)),"")</f>
        <v/>
      </c>
      <c r="K31" s="482" t="str">
        <f aca="false">IF(A31="NEWCOD",IF(AB31="","Remplir le champs 'Nouveau taxa' svp.",$AB31),IF(ISTEXT($E31),"DEJA SAISI !",IF(A31="","",IF(ISERROR(VLOOKUP($A31,'liste reference'!$A$7:$D$904,2,0)),IF(ISERROR(VLOOKUP($A31,'liste reference'!$B$7:$D$904,1,0)),"code non répertorié ou synonyme",VLOOKUP($A31,'liste reference'!$B$7:$D$904,1,0)),VLOOKUP(A31,'liste reference'!$A$7:$D$904,2,0)))))</f>
        <v/>
      </c>
      <c r="L31" s="498"/>
      <c r="M31" s="498"/>
      <c r="N31" s="498"/>
      <c r="O31" s="484"/>
      <c r="P31" s="485" t="str">
        <f aca="false">IF($A31="NEWCOD",IF($AC31="","No",$AC31),IF(ISTEXT($E31),"DEJA SAISI !",IF($A31="","",IF(ISERROR(VLOOKUP($A31,'liste reference'!A:S,19,FALSE())),IF(ISERROR(VLOOKUP($A31,'liste reference'!B:S,19,FALSE())),"",VLOOKUP($A31,'liste reference'!B:S,19,FALSE())),VLOOKUP($A31,'liste reference'!A:S,19,FALSE())))))</f>
        <v/>
      </c>
      <c r="Q31" s="486" t="str">
        <f aca="false">IF(ISTEXT(H31),"",(B31*$B$7/100)+(C31*$C$7/100))</f>
        <v/>
      </c>
      <c r="R31" s="487" t="str">
        <f aca="false">IF(OR(ISTEXT(H31),Q31=0),"",IF(Q31&lt;0.1,1,IF(Q31&lt;1,2,IF(Q31&lt;10,3,IF(Q31&lt;50,4,IF(Q31&gt;=50,5,""))))))</f>
        <v/>
      </c>
      <c r="S31" s="487" t="n">
        <f aca="false">IF(ISERROR(R31*I31),0,R31*I31)</f>
        <v>0</v>
      </c>
      <c r="T31" s="487" t="n">
        <f aca="false">IF(ISERROR(R31*I31*J31),0,R31*I31*J31)</f>
        <v>0</v>
      </c>
      <c r="U31" s="499" t="n">
        <f aca="false">IF(ISERROR(R31*J31),0,R31*J31)</f>
        <v>0</v>
      </c>
      <c r="V31" s="488" t="str">
        <f aca="false">IF(AND(A31="",F31=0),"",IF(F31=0,"Il manque le(s) % de rec. !",""))</f>
        <v/>
      </c>
      <c r="W31" s="489"/>
      <c r="Y31" s="490" t="str">
        <f aca="false">IF(A31="new.cod","NEWCOD",IF(AND((Z31=""),ISTEXT(A31)),A31,IF(Z31="","",INDEX('liste reference'!$A$8:$A$904,Z31))))</f>
        <v/>
      </c>
      <c r="Z31" s="280" t="str">
        <f aca="false">IF(ISERROR(MATCH(A31,'liste reference'!$A$8:$A$904,0)),IF(ISERROR(MATCH(A31,'liste reference'!$B$8:$B$904,0)),"",(MATCH(A31,'liste reference'!$B$8:$B$904,0))),(MATCH(A31,'liste reference'!$A$8:$A$904,0)))</f>
        <v/>
      </c>
      <c r="AA31" s="491"/>
      <c r="AB31" s="492"/>
      <c r="AC31" s="492"/>
      <c r="BB31" s="280" t="str">
        <f aca="false">IF(A31="","",1)</f>
        <v/>
      </c>
    </row>
    <row r="32" customFormat="false" ht="12.75" hidden="false" customHeight="false" outlineLevel="0" collapsed="false">
      <c r="A32" s="493"/>
      <c r="B32" s="494"/>
      <c r="C32" s="495"/>
      <c r="D32" s="477" t="str">
        <f aca="false">IF(ISERROR(VLOOKUP($A32,'liste reference'!$A$7:$D$904,2,0)),IF(ISERROR(VLOOKUP($A32,'liste reference'!$B$7:$D$904,1,0)),"",VLOOKUP($A32,'liste reference'!$B$7:$D$904,1,0)),VLOOKUP($A32,'liste reference'!$A$7:$D$904,2,0))</f>
        <v/>
      </c>
      <c r="E32" s="496" t="n">
        <f aca="false">IF(D32="",0,VLOOKUP(D32,D$22:D31,1,0))</f>
        <v>0</v>
      </c>
      <c r="F32" s="497" t="n">
        <f aca="false">($B32*$B$7+$C32*$C$7)/100</f>
        <v>0</v>
      </c>
      <c r="G32" s="479" t="str">
        <f aca="false">IF(A32="","",IF(ISERROR(VLOOKUP($A32,'liste reference'!$A$7:$P$904,13,0)),IF(ISERROR(VLOOKUP($A32,'liste reference'!$B$7:$P$904,12,0)),"    -",VLOOKUP($A32,'liste reference'!$B$7:$P$904,12,0)),VLOOKUP($A32,'liste reference'!$A$7:$P$904,13,0)))</f>
        <v/>
      </c>
      <c r="H32" s="480" t="str">
        <f aca="false">IF(A32="","x",IF(ISERROR(VLOOKUP($A32,'liste reference'!$A$8:$P$904,14,0)),IF(ISERROR(VLOOKUP($A32,'liste reference'!$B$8:$P$904,13,0)),"x",VLOOKUP($A32,'liste reference'!$B$8:$P$904,13,0)),VLOOKUP($A32,'liste reference'!$A$8:$P$904,14,0)))</f>
        <v>x</v>
      </c>
      <c r="I32" s="481" t="str">
        <f aca="false">IF(ISNUMBER(H32),IF(ISERROR(VLOOKUP($A32,'liste reference'!$A$7:$P$904,3,0)),IF(ISERROR(VLOOKUP($A32,'liste reference'!$B$7:$P$904,2,0)),"",VLOOKUP($A32,'liste reference'!$B$7:$P$904,2,0)),VLOOKUP($A32,'liste reference'!$A$7:$P$904,3,0)),"")</f>
        <v/>
      </c>
      <c r="J32" s="481" t="str">
        <f aca="false">IF(ISNUMBER(H32),IF(ISERROR(VLOOKUP($A32,'liste reference'!$A$7:$P$904,4,0)),IF(ISERROR(VLOOKUP($A32,'liste reference'!$B$7:$P$904,3,0)),"",VLOOKUP($A32,'liste reference'!$B$7:$P$904,3,0)),VLOOKUP($A32,'liste reference'!$A$7:$P$904,4,0)),"")</f>
        <v/>
      </c>
      <c r="K32" s="482" t="str">
        <f aca="false">IF(A32="NEWCOD",IF(AB32="","Remplir le champs 'Nouveau taxa' svp.",$AB32),IF(ISTEXT($E32),"DEJA SAISI !",IF(A32="","",IF(ISERROR(VLOOKUP($A32,'liste reference'!$A$7:$D$904,2,0)),IF(ISERROR(VLOOKUP($A32,'liste reference'!$B$7:$D$904,1,0)),"code non répertorié ou synonyme",VLOOKUP($A32,'liste reference'!$B$7:$D$904,1,0)),VLOOKUP(A32,'liste reference'!$A$7:$D$904,2,0)))))</f>
        <v/>
      </c>
      <c r="L32" s="498"/>
      <c r="M32" s="498"/>
      <c r="N32" s="498"/>
      <c r="O32" s="484"/>
      <c r="P32" s="485" t="str">
        <f aca="false">IF($A32="NEWCOD",IF($AC32="","No",$AC32),IF(ISTEXT($E32),"DEJA SAISI !",IF($A32="","",IF(ISERROR(VLOOKUP($A32,'liste reference'!A:S,19,FALSE())),IF(ISERROR(VLOOKUP($A32,'liste reference'!B:S,19,FALSE())),"",VLOOKUP($A32,'liste reference'!B:S,19,FALSE())),VLOOKUP($A32,'liste reference'!A:S,19,FALSE())))))</f>
        <v/>
      </c>
      <c r="Q32" s="486" t="str">
        <f aca="false">IF(ISTEXT(H32),"",(B32*$B$7/100)+(C32*$C$7/100))</f>
        <v/>
      </c>
      <c r="R32" s="487" t="str">
        <f aca="false">IF(OR(ISTEXT(H32),Q32=0),"",IF(Q32&lt;0.1,1,IF(Q32&lt;1,2,IF(Q32&lt;10,3,IF(Q32&lt;50,4,IF(Q32&gt;=50,5,""))))))</f>
        <v/>
      </c>
      <c r="S32" s="487" t="n">
        <f aca="false">IF(ISERROR(R32*I32),0,R32*I32)</f>
        <v>0</v>
      </c>
      <c r="T32" s="487" t="n">
        <f aca="false">IF(ISERROR(R32*I32*J32),0,R32*I32*J32)</f>
        <v>0</v>
      </c>
      <c r="U32" s="499" t="n">
        <f aca="false">IF(ISERROR(R32*J32),0,R32*J32)</f>
        <v>0</v>
      </c>
      <c r="V32" s="488" t="str">
        <f aca="false">IF(AND(A32="",F32=0),"",IF(F32=0,"Il manque le(s) % de rec. !",""))</f>
        <v/>
      </c>
      <c r="W32" s="489"/>
      <c r="Y32" s="490" t="str">
        <f aca="false">IF(A32="new.cod","NEWCOD",IF(AND((Z32=""),ISTEXT(A32)),A32,IF(Z32="","",INDEX('liste reference'!$A$8:$A$904,Z32))))</f>
        <v/>
      </c>
      <c r="Z32" s="280" t="str">
        <f aca="false">IF(ISERROR(MATCH(A32,'liste reference'!$A$8:$A$904,0)),IF(ISERROR(MATCH(A32,'liste reference'!$B$8:$B$904,0)),"",(MATCH(A32,'liste reference'!$B$8:$B$904,0))),(MATCH(A32,'liste reference'!$A$8:$A$904,0)))</f>
        <v/>
      </c>
      <c r="AA32" s="491"/>
      <c r="AB32" s="492"/>
      <c r="AC32" s="492"/>
      <c r="BB32" s="280" t="str">
        <f aca="false">IF(A32="","",1)</f>
        <v/>
      </c>
    </row>
    <row r="33" customFormat="false" ht="12.75" hidden="false" customHeight="false" outlineLevel="0" collapsed="false">
      <c r="A33" s="493"/>
      <c r="B33" s="494"/>
      <c r="C33" s="495"/>
      <c r="D33" s="477" t="str">
        <f aca="false">IF(ISERROR(VLOOKUP($A33,'liste reference'!$A$7:$D$904,2,0)),IF(ISERROR(VLOOKUP($A33,'liste reference'!$B$7:$D$904,1,0)),"",VLOOKUP($A33,'liste reference'!$B$7:$D$904,1,0)),VLOOKUP($A33,'liste reference'!$A$7:$D$904,2,0))</f>
        <v/>
      </c>
      <c r="E33" s="496" t="n">
        <f aca="false">IF(D33="",0,VLOOKUP(D33,D$22:D32,1,0))</f>
        <v>0</v>
      </c>
      <c r="F33" s="497" t="n">
        <f aca="false">($B33*$B$7+$C33*$C$7)/100</f>
        <v>0</v>
      </c>
      <c r="G33" s="479" t="str">
        <f aca="false">IF(A33="","",IF(ISERROR(VLOOKUP($A33,'liste reference'!$A$7:$P$904,13,0)),IF(ISERROR(VLOOKUP($A33,'liste reference'!$B$7:$P$904,12,0)),"    -",VLOOKUP($A33,'liste reference'!$B$7:$P$904,12,0)),VLOOKUP($A33,'liste reference'!$A$7:$P$904,13,0)))</f>
        <v/>
      </c>
      <c r="H33" s="480" t="str">
        <f aca="false">IF(A33="","x",IF(ISERROR(VLOOKUP($A33,'liste reference'!$A$8:$P$904,14,0)),IF(ISERROR(VLOOKUP($A33,'liste reference'!$B$8:$P$904,13,0)),"x",VLOOKUP($A33,'liste reference'!$B$8:$P$904,13,0)),VLOOKUP($A33,'liste reference'!$A$8:$P$904,14,0)))</f>
        <v>x</v>
      </c>
      <c r="I33" s="481" t="str">
        <f aca="false">IF(ISNUMBER(H33),IF(ISERROR(VLOOKUP($A33,'liste reference'!$A$7:$P$904,3,0)),IF(ISERROR(VLOOKUP($A33,'liste reference'!$B$7:$P$904,2,0)),"",VLOOKUP($A33,'liste reference'!$B$7:$P$904,2,0)),VLOOKUP($A33,'liste reference'!$A$7:$P$904,3,0)),"")</f>
        <v/>
      </c>
      <c r="J33" s="481" t="str">
        <f aca="false">IF(ISNUMBER(H33),IF(ISERROR(VLOOKUP($A33,'liste reference'!$A$7:$P$904,4,0)),IF(ISERROR(VLOOKUP($A33,'liste reference'!$B$7:$P$904,3,0)),"",VLOOKUP($A33,'liste reference'!$B$7:$P$904,3,0)),VLOOKUP($A33,'liste reference'!$A$7:$P$904,4,0)),"")</f>
        <v/>
      </c>
      <c r="K33" s="482" t="str">
        <f aca="false">IF(A33="NEWCOD",IF(AB33="","Remplir le champs 'Nouveau taxa' svp.",$AB33),IF(ISTEXT($E33),"DEJA SAISI !",IF(A33="","",IF(ISERROR(VLOOKUP($A33,'liste reference'!$A$7:$D$904,2,0)),IF(ISERROR(VLOOKUP($A33,'liste reference'!$B$7:$D$904,1,0)),"code non répertorié ou synonyme",VLOOKUP($A33,'liste reference'!$B$7:$D$904,1,0)),VLOOKUP(A33,'liste reference'!$A$7:$D$904,2,0)))))</f>
        <v/>
      </c>
      <c r="L33" s="498"/>
      <c r="M33" s="498"/>
      <c r="N33" s="498"/>
      <c r="O33" s="484"/>
      <c r="P33" s="485" t="str">
        <f aca="false">IF($A33="NEWCOD",IF($AC33="","No",$AC33),IF(ISTEXT($E33),"DEJA SAISI !",IF($A33="","",IF(ISERROR(VLOOKUP($A33,'liste reference'!A:S,19,FALSE())),IF(ISERROR(VLOOKUP($A33,'liste reference'!B:S,19,FALSE())),"",VLOOKUP($A33,'liste reference'!B:S,19,FALSE())),VLOOKUP($A33,'liste reference'!A:S,19,FALSE())))))</f>
        <v/>
      </c>
      <c r="Q33" s="486" t="str">
        <f aca="false">IF(ISTEXT(H33),"",(B33*$B$7/100)+(C33*$C$7/100))</f>
        <v/>
      </c>
      <c r="R33" s="487" t="str">
        <f aca="false">IF(OR(ISTEXT(H33),Q33=0),"",IF(Q33&lt;0.1,1,IF(Q33&lt;1,2,IF(Q33&lt;10,3,IF(Q33&lt;50,4,IF(Q33&gt;=50,5,""))))))</f>
        <v/>
      </c>
      <c r="S33" s="487" t="n">
        <f aca="false">IF(ISERROR(R33*I33),0,R33*I33)</f>
        <v>0</v>
      </c>
      <c r="T33" s="487" t="n">
        <f aca="false">IF(ISERROR(R33*I33*J33),0,R33*I33*J33)</f>
        <v>0</v>
      </c>
      <c r="U33" s="499" t="n">
        <f aca="false">IF(ISERROR(R33*J33),0,R33*J33)</f>
        <v>0</v>
      </c>
      <c r="V33" s="488" t="str">
        <f aca="false">IF(AND(A33="",F33=0),"",IF(F33=0,"Il manque le(s) % de rec. !",""))</f>
        <v/>
      </c>
      <c r="W33" s="489"/>
      <c r="Y33" s="490" t="str">
        <f aca="false">IF(A33="new.cod","NEWCOD",IF(AND((Z33=""),ISTEXT(A33)),A33,IF(Z33="","",INDEX('liste reference'!$A$8:$A$904,Z33))))</f>
        <v/>
      </c>
      <c r="Z33" s="280" t="str">
        <f aca="false">IF(ISERROR(MATCH(A33,'liste reference'!$A$8:$A$904,0)),IF(ISERROR(MATCH(A33,'liste reference'!$B$8:$B$904,0)),"",(MATCH(A33,'liste reference'!$B$8:$B$904,0))),(MATCH(A33,'liste reference'!$A$8:$A$904,0)))</f>
        <v/>
      </c>
      <c r="AA33" s="491"/>
      <c r="AB33" s="492"/>
      <c r="AC33" s="492"/>
      <c r="BB33" s="280" t="str">
        <f aca="false">IF(A33="","",1)</f>
        <v/>
      </c>
    </row>
    <row r="34" customFormat="false" ht="12.75" hidden="false" customHeight="false" outlineLevel="0" collapsed="false">
      <c r="A34" s="493"/>
      <c r="B34" s="494"/>
      <c r="C34" s="495"/>
      <c r="D34" s="477" t="str">
        <f aca="false">IF(ISERROR(VLOOKUP($A34,'liste reference'!$A$7:$D$904,2,0)),IF(ISERROR(VLOOKUP($A34,'liste reference'!$B$7:$D$904,1,0)),"",VLOOKUP($A34,'liste reference'!$B$7:$D$904,1,0)),VLOOKUP($A34,'liste reference'!$A$7:$D$904,2,0))</f>
        <v/>
      </c>
      <c r="E34" s="496" t="n">
        <f aca="false">IF(D34="",0,VLOOKUP(D34,D$22:D33,1,0))</f>
        <v>0</v>
      </c>
      <c r="F34" s="501" t="n">
        <f aca="false">($B34*$B$7+$C34*$C$7)/100</f>
        <v>0</v>
      </c>
      <c r="G34" s="479" t="str">
        <f aca="false">IF(A34="","",IF(ISERROR(VLOOKUP($A34,'liste reference'!$A$7:$P$904,13,0)),IF(ISERROR(VLOOKUP($A34,'liste reference'!$B$7:$P$904,12,0)),"    -",VLOOKUP($A34,'liste reference'!$B$7:$P$904,12,0)),VLOOKUP($A34,'liste reference'!$A$7:$P$904,13,0)))</f>
        <v/>
      </c>
      <c r="H34" s="480" t="str">
        <f aca="false">IF(A34="","x",IF(ISERROR(VLOOKUP($A34,'liste reference'!$A$8:$P$904,14,0)),IF(ISERROR(VLOOKUP($A34,'liste reference'!$B$8:$P$904,13,0)),"x",VLOOKUP($A34,'liste reference'!$B$8:$P$904,13,0)),VLOOKUP($A34,'liste reference'!$A$8:$P$904,14,0)))</f>
        <v>x</v>
      </c>
      <c r="I34" s="481" t="str">
        <f aca="false">IF(ISNUMBER(H34),IF(ISERROR(VLOOKUP($A34,'liste reference'!$A$7:$P$904,3,0)),IF(ISERROR(VLOOKUP($A34,'liste reference'!$B$7:$P$904,2,0)),"",VLOOKUP($A34,'liste reference'!$B$7:$P$904,2,0)),VLOOKUP($A34,'liste reference'!$A$7:$P$904,3,0)),"")</f>
        <v/>
      </c>
      <c r="J34" s="481" t="str">
        <f aca="false">IF(ISNUMBER(H34),IF(ISERROR(VLOOKUP($A34,'liste reference'!$A$7:$P$904,4,0)),IF(ISERROR(VLOOKUP($A34,'liste reference'!$B$7:$P$904,3,0)),"",VLOOKUP($A34,'liste reference'!$B$7:$P$904,3,0)),VLOOKUP($A34,'liste reference'!$A$7:$P$904,4,0)),"")</f>
        <v/>
      </c>
      <c r="K34" s="482" t="str">
        <f aca="false">IF(A34="NEWCOD",IF(AB34="","Remplir le champs 'Nouveau taxa' svp.",$AB34),IF(ISTEXT($E34),"DEJA SAISI !",IF(A34="","",IF(ISERROR(VLOOKUP($A34,'liste reference'!$A$7:$D$904,2,0)),IF(ISERROR(VLOOKUP($A34,'liste reference'!$B$7:$D$904,1,0)),"code non répertorié ou synonyme",VLOOKUP($A34,'liste reference'!$B$7:$D$904,1,0)),VLOOKUP(A34,'liste reference'!$A$7:$D$904,2,0)))))</f>
        <v/>
      </c>
      <c r="L34" s="498"/>
      <c r="M34" s="498"/>
      <c r="N34" s="498"/>
      <c r="O34" s="484"/>
      <c r="P34" s="485" t="str">
        <f aca="false">IF($A34="NEWCOD",IF($AC34="","No",$AC34),IF(ISTEXT($E34),"DEJA SAISI !",IF($A34="","",IF(ISERROR(VLOOKUP($A34,'liste reference'!A:S,19,FALSE())),IF(ISERROR(VLOOKUP($A34,'liste reference'!B:S,19,FALSE())),"",VLOOKUP($A34,'liste reference'!B:S,19,FALSE())),VLOOKUP($A34,'liste reference'!A:S,19,FALSE())))))</f>
        <v/>
      </c>
      <c r="Q34" s="486" t="str">
        <f aca="false">IF(ISTEXT(H34),"",(B34*$B$7/100)+(C34*$C$7/100))</f>
        <v/>
      </c>
      <c r="R34" s="487" t="str">
        <f aca="false">IF(OR(ISTEXT(H34),Q34=0),"",IF(Q34&lt;0.1,1,IF(Q34&lt;1,2,IF(Q34&lt;10,3,IF(Q34&lt;50,4,IF(Q34&gt;=50,5,""))))))</f>
        <v/>
      </c>
      <c r="S34" s="487" t="n">
        <f aca="false">IF(ISERROR(R34*I34),0,R34*I34)</f>
        <v>0</v>
      </c>
      <c r="T34" s="487" t="n">
        <f aca="false">IF(ISERROR(R34*I34*J34),0,R34*I34*J34)</f>
        <v>0</v>
      </c>
      <c r="U34" s="499" t="n">
        <f aca="false">IF(ISERROR(R34*J34),0,R34*J34)</f>
        <v>0</v>
      </c>
      <c r="V34" s="488" t="str">
        <f aca="false">IF(AND(A34="",F34=0),"",IF(F34=0,"Il manque le(s) % de rec. !",""))</f>
        <v/>
      </c>
      <c r="W34" s="489"/>
      <c r="Y34" s="490" t="str">
        <f aca="false">IF(A34="new.cod","NEWCOD",IF(AND((Z34=""),ISTEXT(A34)),A34,IF(Z34="","",INDEX('liste reference'!$A$8:$A$904,Z34))))</f>
        <v/>
      </c>
      <c r="Z34" s="280" t="str">
        <f aca="false">IF(ISERROR(MATCH(A34,'liste reference'!$A$8:$A$904,0)),IF(ISERROR(MATCH(A34,'liste reference'!$B$8:$B$904,0)),"",(MATCH(A34,'liste reference'!$B$8:$B$904,0))),(MATCH(A34,'liste reference'!$A$8:$A$904,0)))</f>
        <v/>
      </c>
      <c r="AA34" s="491"/>
      <c r="AB34" s="492"/>
      <c r="AC34" s="492"/>
      <c r="BB34" s="280" t="str">
        <f aca="false">IF(A34="","",1)</f>
        <v/>
      </c>
    </row>
    <row r="35" customFormat="false" ht="12.75" hidden="false" customHeight="false" outlineLevel="0" collapsed="false">
      <c r="A35" s="493"/>
      <c r="B35" s="494"/>
      <c r="C35" s="495"/>
      <c r="D35" s="477" t="str">
        <f aca="false">IF(ISERROR(VLOOKUP($A35,'liste reference'!$A$7:$D$904,2,0)),IF(ISERROR(VLOOKUP($A35,'liste reference'!$B$7:$D$904,1,0)),"",VLOOKUP($A35,'liste reference'!$B$7:$D$904,1,0)),VLOOKUP($A35,'liste reference'!$A$7:$D$904,2,0))</f>
        <v/>
      </c>
      <c r="E35" s="496" t="n">
        <f aca="false">IF(D35="",0,VLOOKUP(D35,D$22:D34,1,0))</f>
        <v>0</v>
      </c>
      <c r="F35" s="501" t="n">
        <f aca="false">($B35*$B$7+$C35*$C$7)/100</f>
        <v>0</v>
      </c>
      <c r="G35" s="479" t="str">
        <f aca="false">IF(A35="","",IF(ISERROR(VLOOKUP($A35,'liste reference'!$A$7:$P$904,13,0)),IF(ISERROR(VLOOKUP($A35,'liste reference'!$B$7:$P$904,12,0)),"    -",VLOOKUP($A35,'liste reference'!$B$7:$P$904,12,0)),VLOOKUP($A35,'liste reference'!$A$7:$P$904,13,0)))</f>
        <v/>
      </c>
      <c r="H35" s="480" t="str">
        <f aca="false">IF(A35="","x",IF(ISERROR(VLOOKUP($A35,'liste reference'!$A$8:$P$904,14,0)),IF(ISERROR(VLOOKUP($A35,'liste reference'!$B$8:$P$904,13,0)),"x",VLOOKUP($A35,'liste reference'!$B$8:$P$904,13,0)),VLOOKUP($A35,'liste reference'!$A$8:$P$904,14,0)))</f>
        <v>x</v>
      </c>
      <c r="I35" s="481" t="str">
        <f aca="false">IF(ISNUMBER(H35),IF(ISERROR(VLOOKUP($A35,'liste reference'!$A$7:$P$904,3,0)),IF(ISERROR(VLOOKUP($A35,'liste reference'!$B$7:$P$904,2,0)),"",VLOOKUP($A35,'liste reference'!$B$7:$P$904,2,0)),VLOOKUP($A35,'liste reference'!$A$7:$P$904,3,0)),"")</f>
        <v/>
      </c>
      <c r="J35" s="481" t="str">
        <f aca="false">IF(ISNUMBER(H35),IF(ISERROR(VLOOKUP($A35,'liste reference'!$A$7:$P$904,4,0)),IF(ISERROR(VLOOKUP($A35,'liste reference'!$B$7:$P$904,3,0)),"",VLOOKUP($A35,'liste reference'!$B$7:$P$904,3,0)),VLOOKUP($A35,'liste reference'!$A$7:$P$904,4,0)),"")</f>
        <v/>
      </c>
      <c r="K35" s="482" t="str">
        <f aca="false">IF(A35="NEWCOD",IF(AB35="","Remplir le champs 'Nouveau taxa' svp.",$AB35),IF(ISTEXT($E35),"DEJA SAISI !",IF(A35="","",IF(ISERROR(VLOOKUP($A35,'liste reference'!$A$7:$D$904,2,0)),IF(ISERROR(VLOOKUP($A35,'liste reference'!$B$7:$D$904,1,0)),"code non répertorié ou synonyme",VLOOKUP($A35,'liste reference'!$B$7:$D$904,1,0)),VLOOKUP(A35,'liste reference'!$A$7:$D$904,2,0)))))</f>
        <v/>
      </c>
      <c r="L35" s="498"/>
      <c r="M35" s="498"/>
      <c r="N35" s="498"/>
      <c r="O35" s="484"/>
      <c r="P35" s="485" t="str">
        <f aca="false">IF($A35="NEWCOD",IF($AC35="","No",$AC35),IF(ISTEXT($E35),"DEJA SAISI !",IF($A35="","",IF(ISERROR(VLOOKUP($A35,'liste reference'!A:S,19,FALSE())),IF(ISERROR(VLOOKUP($A35,'liste reference'!B:S,19,FALSE())),"",VLOOKUP($A35,'liste reference'!B:S,19,FALSE())),VLOOKUP($A35,'liste reference'!A:S,19,FALSE())))))</f>
        <v/>
      </c>
      <c r="Q35" s="486" t="str">
        <f aca="false">IF(ISTEXT(H35),"",(B35*$B$7/100)+(C35*$C$7/100))</f>
        <v/>
      </c>
      <c r="R35" s="487" t="str">
        <f aca="false">IF(OR(ISTEXT(H35),Q35=0),"",IF(Q35&lt;0.1,1,IF(Q35&lt;1,2,IF(Q35&lt;10,3,IF(Q35&lt;50,4,IF(Q35&gt;=50,5,""))))))</f>
        <v/>
      </c>
      <c r="S35" s="487" t="n">
        <f aca="false">IF(ISERROR(R35*I35),0,R35*I35)</f>
        <v>0</v>
      </c>
      <c r="T35" s="487" t="n">
        <f aca="false">IF(ISERROR(R35*I35*J35),0,R35*I35*J35)</f>
        <v>0</v>
      </c>
      <c r="U35" s="499" t="n">
        <f aca="false">IF(ISERROR(R35*J35),0,R35*J35)</f>
        <v>0</v>
      </c>
      <c r="V35" s="488" t="str">
        <f aca="false">IF(AND(A35="",F35=0),"",IF(F35=0,"Il manque le(s) % de rec. !",""))</f>
        <v/>
      </c>
      <c r="W35" s="489"/>
      <c r="Y35" s="490" t="str">
        <f aca="false">IF(A35="new.cod","NEWCOD",IF(AND((Z35=""),ISTEXT(A35)),A35,IF(Z35="","",INDEX('liste reference'!$A$8:$A$904,Z35))))</f>
        <v/>
      </c>
      <c r="Z35" s="280" t="str">
        <f aca="false">IF(ISERROR(MATCH(A35,'liste reference'!$A$8:$A$904,0)),IF(ISERROR(MATCH(A35,'liste reference'!$B$8:$B$904,0)),"",(MATCH(A35,'liste reference'!$B$8:$B$904,0))),(MATCH(A35,'liste reference'!$A$8:$A$904,0)))</f>
        <v/>
      </c>
      <c r="AA35" s="491"/>
      <c r="AB35" s="492"/>
      <c r="AC35" s="492"/>
      <c r="BB35" s="280" t="str">
        <f aca="false">IF(A35="","",1)</f>
        <v/>
      </c>
    </row>
    <row r="36" customFormat="false" ht="12.75" hidden="false" customHeight="false" outlineLevel="0" collapsed="false">
      <c r="A36" s="493"/>
      <c r="B36" s="494"/>
      <c r="C36" s="495"/>
      <c r="D36" s="477" t="str">
        <f aca="false">IF(ISERROR(VLOOKUP($A36,'liste reference'!$A$7:$D$904,2,0)),IF(ISERROR(VLOOKUP($A36,'liste reference'!$B$7:$D$904,1,0)),"",VLOOKUP($A36,'liste reference'!$B$7:$D$904,1,0)),VLOOKUP($A36,'liste reference'!$A$7:$D$904,2,0))</f>
        <v/>
      </c>
      <c r="E36" s="496" t="n">
        <f aca="false">IF(D36="",0,VLOOKUP(D36,D$22:D35,1,0))</f>
        <v>0</v>
      </c>
      <c r="F36" s="501" t="n">
        <f aca="false">($B36*$B$7+$C36*$C$7)/100</f>
        <v>0</v>
      </c>
      <c r="G36" s="479" t="str">
        <f aca="false">IF(A36="","",IF(ISERROR(VLOOKUP($A36,'liste reference'!$A$7:$P$904,13,0)),IF(ISERROR(VLOOKUP($A36,'liste reference'!$B$7:$P$904,12,0)),"    -",VLOOKUP($A36,'liste reference'!$B$7:$P$904,12,0)),VLOOKUP($A36,'liste reference'!$A$7:$P$904,13,0)))</f>
        <v/>
      </c>
      <c r="H36" s="480" t="str">
        <f aca="false">IF(A36="","x",IF(ISERROR(VLOOKUP($A36,'liste reference'!$A$8:$P$904,14,0)),IF(ISERROR(VLOOKUP($A36,'liste reference'!$B$8:$P$904,13,0)),"x",VLOOKUP($A36,'liste reference'!$B$8:$P$904,13,0)),VLOOKUP($A36,'liste reference'!$A$8:$P$904,14,0)))</f>
        <v>x</v>
      </c>
      <c r="I36" s="481" t="str">
        <f aca="false">IF(ISNUMBER(H36),IF(ISERROR(VLOOKUP($A36,'liste reference'!$A$7:$P$904,3,0)),IF(ISERROR(VLOOKUP($A36,'liste reference'!$B$7:$P$904,2,0)),"",VLOOKUP($A36,'liste reference'!$B$7:$P$904,2,0)),VLOOKUP($A36,'liste reference'!$A$7:$P$904,3,0)),"")</f>
        <v/>
      </c>
      <c r="J36" s="481" t="str">
        <f aca="false">IF(ISNUMBER(H36),IF(ISERROR(VLOOKUP($A36,'liste reference'!$A$7:$P$904,4,0)),IF(ISERROR(VLOOKUP($A36,'liste reference'!$B$7:$P$904,3,0)),"",VLOOKUP($A36,'liste reference'!$B$7:$P$904,3,0)),VLOOKUP($A36,'liste reference'!$A$7:$P$904,4,0)),"")</f>
        <v/>
      </c>
      <c r="K36" s="482" t="str">
        <f aca="false">IF(A36="NEWCOD",IF(AB36="","Remplir le champs 'Nouveau taxa' svp.",$AB36),IF(ISTEXT($E36),"DEJA SAISI !",IF(A36="","",IF(ISERROR(VLOOKUP($A36,'liste reference'!$A$7:$D$904,2,0)),IF(ISERROR(VLOOKUP($A36,'liste reference'!$B$7:$D$904,1,0)),"code non répertorié ou synonyme",VLOOKUP($A36,'liste reference'!$B$7:$D$904,1,0)),VLOOKUP(A36,'liste reference'!$A$7:$D$904,2,0)))))</f>
        <v/>
      </c>
      <c r="L36" s="498"/>
      <c r="M36" s="498"/>
      <c r="N36" s="498"/>
      <c r="O36" s="484"/>
      <c r="P36" s="485" t="str">
        <f aca="false">IF($A36="NEWCOD",IF($AC36="","No",$AC36),IF(ISTEXT($E36),"DEJA SAISI !",IF($A36="","",IF(ISERROR(VLOOKUP($A36,'liste reference'!A:S,19,FALSE())),IF(ISERROR(VLOOKUP($A36,'liste reference'!B:S,19,FALSE())),"",VLOOKUP($A36,'liste reference'!B:S,19,FALSE())),VLOOKUP($A36,'liste reference'!A:S,19,FALSE())))))</f>
        <v/>
      </c>
      <c r="Q36" s="486" t="str">
        <f aca="false">IF(ISTEXT(H36),"",(B36*$B$7/100)+(C36*$C$7/100))</f>
        <v/>
      </c>
      <c r="R36" s="487" t="str">
        <f aca="false">IF(OR(ISTEXT(H36),Q36=0),"",IF(Q36&lt;0.1,1,IF(Q36&lt;1,2,IF(Q36&lt;10,3,IF(Q36&lt;50,4,IF(Q36&gt;=50,5,""))))))</f>
        <v/>
      </c>
      <c r="S36" s="487" t="n">
        <f aca="false">IF(ISERROR(R36*I36),0,R36*I36)</f>
        <v>0</v>
      </c>
      <c r="T36" s="487" t="n">
        <f aca="false">IF(ISERROR(R36*I36*J36),0,R36*I36*J36)</f>
        <v>0</v>
      </c>
      <c r="U36" s="499" t="n">
        <f aca="false">IF(ISERROR(R36*J36),0,R36*J36)</f>
        <v>0</v>
      </c>
      <c r="V36" s="488" t="str">
        <f aca="false">IF(AND(A36="",F36=0),"",IF(F36=0,"Il manque le(s) % de rec. !",""))</f>
        <v/>
      </c>
      <c r="W36" s="489"/>
      <c r="Y36" s="490" t="str">
        <f aca="false">IF(A36="new.cod","NEWCOD",IF(AND((Z36=""),ISTEXT(A36)),A36,IF(Z36="","",INDEX('liste reference'!$A$8:$A$904,Z36))))</f>
        <v/>
      </c>
      <c r="Z36" s="280" t="str">
        <f aca="false">IF(ISERROR(MATCH(A36,'liste reference'!$A$8:$A$904,0)),IF(ISERROR(MATCH(A36,'liste reference'!$B$8:$B$904,0)),"",(MATCH(A36,'liste reference'!$B$8:$B$904,0))),(MATCH(A36,'liste reference'!$A$8:$A$904,0)))</f>
        <v/>
      </c>
      <c r="AA36" s="491"/>
      <c r="AB36" s="492"/>
      <c r="AC36" s="492"/>
      <c r="BB36" s="280" t="str">
        <f aca="false">IF(A36="","",1)</f>
        <v/>
      </c>
    </row>
    <row r="37" customFormat="false" ht="12.75" hidden="false" customHeight="false" outlineLevel="0" collapsed="false">
      <c r="A37" s="493"/>
      <c r="B37" s="494"/>
      <c r="C37" s="495"/>
      <c r="D37" s="477" t="str">
        <f aca="false">IF(ISERROR(VLOOKUP($A37,'liste reference'!$A$7:$D$904,2,0)),IF(ISERROR(VLOOKUP($A37,'liste reference'!$B$7:$D$904,1,0)),"",VLOOKUP($A37,'liste reference'!$B$7:$D$904,1,0)),VLOOKUP($A37,'liste reference'!$A$7:$D$904,2,0))</f>
        <v/>
      </c>
      <c r="E37" s="496" t="n">
        <f aca="false">IF(D37="",0,VLOOKUP(D37,D$22:D36,1,0))</f>
        <v>0</v>
      </c>
      <c r="F37" s="501" t="n">
        <f aca="false">($B37*$B$7+$C37*$C$7)/100</f>
        <v>0</v>
      </c>
      <c r="G37" s="479" t="str">
        <f aca="false">IF(A37="","",IF(ISERROR(VLOOKUP($A37,'liste reference'!$A$7:$P$904,13,0)),IF(ISERROR(VLOOKUP($A37,'liste reference'!$B$7:$P$904,12,0)),"    -",VLOOKUP($A37,'liste reference'!$B$7:$P$904,12,0)),VLOOKUP($A37,'liste reference'!$A$7:$P$904,13,0)))</f>
        <v/>
      </c>
      <c r="H37" s="480" t="str">
        <f aca="false">IF(A37="","x",IF(ISERROR(VLOOKUP($A37,'liste reference'!$A$8:$P$904,14,0)),IF(ISERROR(VLOOKUP($A37,'liste reference'!$B$8:$P$904,13,0)),"x",VLOOKUP($A37,'liste reference'!$B$8:$P$904,13,0)),VLOOKUP($A37,'liste reference'!$A$8:$P$904,14,0)))</f>
        <v>x</v>
      </c>
      <c r="I37" s="481" t="str">
        <f aca="false">IF(ISNUMBER(H37),IF(ISERROR(VLOOKUP($A37,'liste reference'!$A$7:$P$904,3,0)),IF(ISERROR(VLOOKUP($A37,'liste reference'!$B$7:$P$904,2,0)),"",VLOOKUP($A37,'liste reference'!$B$7:$P$904,2,0)),VLOOKUP($A37,'liste reference'!$A$7:$P$904,3,0)),"")</f>
        <v/>
      </c>
      <c r="J37" s="481" t="str">
        <f aca="false">IF(ISNUMBER(H37),IF(ISERROR(VLOOKUP($A37,'liste reference'!$A$7:$P$904,4,0)),IF(ISERROR(VLOOKUP($A37,'liste reference'!$B$7:$P$904,3,0)),"",VLOOKUP($A37,'liste reference'!$B$7:$P$904,3,0)),VLOOKUP($A37,'liste reference'!$A$7:$P$904,4,0)),"")</f>
        <v/>
      </c>
      <c r="K37" s="482" t="str">
        <f aca="false">IF(A37="NEWCOD",IF(AB37="","Remplir le champs 'Nouveau taxa' svp.",$AB37),IF(ISTEXT($E37),"DEJA SAISI !",IF(A37="","",IF(ISERROR(VLOOKUP($A37,'liste reference'!$A$7:$D$904,2,0)),IF(ISERROR(VLOOKUP($A37,'liste reference'!$B$7:$D$904,1,0)),"code non répertorié ou synonyme",VLOOKUP($A37,'liste reference'!$B$7:$D$904,1,0)),VLOOKUP(A37,'liste reference'!$A$7:$D$904,2,0)))))</f>
        <v/>
      </c>
      <c r="L37" s="498"/>
      <c r="M37" s="498"/>
      <c r="N37" s="498"/>
      <c r="O37" s="484"/>
      <c r="P37" s="485" t="str">
        <f aca="false">IF($A37="NEWCOD",IF($AC37="","No",$AC37),IF(ISTEXT($E37),"DEJA SAISI !",IF($A37="","",IF(ISERROR(VLOOKUP($A37,'liste reference'!A:S,19,FALSE())),IF(ISERROR(VLOOKUP($A37,'liste reference'!B:S,19,FALSE())),"",VLOOKUP($A37,'liste reference'!B:S,19,FALSE())),VLOOKUP($A37,'liste reference'!A:S,19,FALSE())))))</f>
        <v/>
      </c>
      <c r="Q37" s="486" t="str">
        <f aca="false">IF(ISTEXT(H37),"",(B37*$B$7/100)+(C37*$C$7/100))</f>
        <v/>
      </c>
      <c r="R37" s="487" t="str">
        <f aca="false">IF(OR(ISTEXT(H37),Q37=0),"",IF(Q37&lt;0.1,1,IF(Q37&lt;1,2,IF(Q37&lt;10,3,IF(Q37&lt;50,4,IF(Q37&gt;=50,5,""))))))</f>
        <v/>
      </c>
      <c r="S37" s="487" t="n">
        <f aca="false">IF(ISERROR(R37*I37),0,R37*I37)</f>
        <v>0</v>
      </c>
      <c r="T37" s="487" t="n">
        <f aca="false">IF(ISERROR(R37*I37*J37),0,R37*I37*J37)</f>
        <v>0</v>
      </c>
      <c r="U37" s="499" t="n">
        <f aca="false">IF(ISERROR(R37*J37),0,R37*J37)</f>
        <v>0</v>
      </c>
      <c r="V37" s="488" t="str">
        <f aca="false">IF(AND(A37="",F37=0),"",IF(F37=0,"Il manque le(s) % de rec. !",""))</f>
        <v/>
      </c>
      <c r="W37" s="489"/>
      <c r="Y37" s="490" t="str">
        <f aca="false">IF(A37="new.cod","NEWCOD",IF(AND((Z37=""),ISTEXT(A37)),A37,IF(Z37="","",INDEX('liste reference'!$A$8:$A$904,Z37))))</f>
        <v/>
      </c>
      <c r="Z37" s="280" t="str">
        <f aca="false">IF(ISERROR(MATCH(A37,'liste reference'!$A$8:$A$904,0)),IF(ISERROR(MATCH(A37,'liste reference'!$B$8:$B$904,0)),"",(MATCH(A37,'liste reference'!$B$8:$B$904,0))),(MATCH(A37,'liste reference'!$A$8:$A$904,0)))</f>
        <v/>
      </c>
      <c r="AA37" s="491"/>
      <c r="AB37" s="492"/>
      <c r="AC37" s="492"/>
      <c r="BB37" s="280" t="str">
        <f aca="false">IF(A37="","",1)</f>
        <v/>
      </c>
    </row>
    <row r="38" customFormat="false" ht="12.75" hidden="false" customHeight="false" outlineLevel="0" collapsed="false">
      <c r="A38" s="493"/>
      <c r="B38" s="494"/>
      <c r="C38" s="495"/>
      <c r="D38" s="477" t="str">
        <f aca="false">IF(ISERROR(VLOOKUP($A38,'liste reference'!$A$7:$D$904,2,0)),IF(ISERROR(VLOOKUP($A38,'liste reference'!$B$7:$D$904,1,0)),"",VLOOKUP($A38,'liste reference'!$B$7:$D$904,1,0)),VLOOKUP($A38,'liste reference'!$A$7:$D$904,2,0))</f>
        <v/>
      </c>
      <c r="E38" s="496" t="n">
        <f aca="false">IF(D38="",0,VLOOKUP(D38,D$22:D37,1,0))</f>
        <v>0</v>
      </c>
      <c r="F38" s="501" t="n">
        <f aca="false">($B38*$B$7+$C38*$C$7)/100</f>
        <v>0</v>
      </c>
      <c r="G38" s="479" t="str">
        <f aca="false">IF(A38="","",IF(ISERROR(VLOOKUP($A38,'liste reference'!$A$7:$P$904,13,0)),IF(ISERROR(VLOOKUP($A38,'liste reference'!$B$7:$P$904,12,0)),"    -",VLOOKUP($A38,'liste reference'!$B$7:$P$904,12,0)),VLOOKUP($A38,'liste reference'!$A$7:$P$904,13,0)))</f>
        <v/>
      </c>
      <c r="H38" s="480" t="str">
        <f aca="false">IF(A38="","x",IF(ISERROR(VLOOKUP($A38,'liste reference'!$A$8:$P$904,14,0)),IF(ISERROR(VLOOKUP($A38,'liste reference'!$B$8:$P$904,13,0)),"x",VLOOKUP($A38,'liste reference'!$B$8:$P$904,13,0)),VLOOKUP($A38,'liste reference'!$A$8:$P$904,14,0)))</f>
        <v>x</v>
      </c>
      <c r="I38" s="481" t="str">
        <f aca="false">IF(ISNUMBER(H38),IF(ISERROR(VLOOKUP($A38,'liste reference'!$A$7:$P$904,3,0)),IF(ISERROR(VLOOKUP($A38,'liste reference'!$B$7:$P$904,2,0)),"",VLOOKUP($A38,'liste reference'!$B$7:$P$904,2,0)),VLOOKUP($A38,'liste reference'!$A$7:$P$904,3,0)),"")</f>
        <v/>
      </c>
      <c r="J38" s="481" t="str">
        <f aca="false">IF(ISNUMBER(H38),IF(ISERROR(VLOOKUP($A38,'liste reference'!$A$7:$P$904,4,0)),IF(ISERROR(VLOOKUP($A38,'liste reference'!$B$7:$P$904,3,0)),"",VLOOKUP($A38,'liste reference'!$B$7:$P$904,3,0)),VLOOKUP($A38,'liste reference'!$A$7:$P$904,4,0)),"")</f>
        <v/>
      </c>
      <c r="K38" s="482" t="str">
        <f aca="false">IF(A38="NEWCOD",IF(AB38="","Remplir le champs 'Nouveau taxa' svp.",$AB38),IF(ISTEXT($E38),"DEJA SAISI !",IF(A38="","",IF(ISERROR(VLOOKUP($A38,'liste reference'!$A$7:$D$904,2,0)),IF(ISERROR(VLOOKUP($A38,'liste reference'!$B$7:$D$904,1,0)),"code non répertorié ou synonyme",VLOOKUP($A38,'liste reference'!$B$7:$D$904,1,0)),VLOOKUP(A38,'liste reference'!$A$7:$D$904,2,0)))))</f>
        <v/>
      </c>
      <c r="L38" s="498"/>
      <c r="M38" s="498"/>
      <c r="N38" s="498"/>
      <c r="O38" s="484"/>
      <c r="P38" s="485" t="str">
        <f aca="false">IF($A38="NEWCOD",IF($AC38="","No",$AC38),IF(ISTEXT($E38),"DEJA SAISI !",IF($A38="","",IF(ISERROR(VLOOKUP($A38,'liste reference'!A:S,19,FALSE())),IF(ISERROR(VLOOKUP($A38,'liste reference'!B:S,19,FALSE())),"",VLOOKUP($A38,'liste reference'!B:S,19,FALSE())),VLOOKUP($A38,'liste reference'!A:S,19,FALSE())))))</f>
        <v/>
      </c>
      <c r="Q38" s="486" t="str">
        <f aca="false">IF(ISTEXT(H38),"",(B38*$B$7/100)+(C38*$C$7/100))</f>
        <v/>
      </c>
      <c r="R38" s="487" t="str">
        <f aca="false">IF(OR(ISTEXT(H38),Q38=0),"",IF(Q38&lt;0.1,1,IF(Q38&lt;1,2,IF(Q38&lt;10,3,IF(Q38&lt;50,4,IF(Q38&gt;=50,5,""))))))</f>
        <v/>
      </c>
      <c r="S38" s="487" t="n">
        <f aca="false">IF(ISERROR(R38*I38),0,R38*I38)</f>
        <v>0</v>
      </c>
      <c r="T38" s="487" t="n">
        <f aca="false">IF(ISERROR(R38*I38*J38),0,R38*I38*J38)</f>
        <v>0</v>
      </c>
      <c r="U38" s="499" t="n">
        <f aca="false">IF(ISERROR(R38*J38),0,R38*J38)</f>
        <v>0</v>
      </c>
      <c r="V38" s="488" t="str">
        <f aca="false">IF(AND(A38="",F38=0),"",IF(F38=0,"Il manque le(s) % de rec. !",""))</f>
        <v/>
      </c>
      <c r="W38" s="489"/>
      <c r="Y38" s="490" t="str">
        <f aca="false">IF(A38="new.cod","NEWCOD",IF(AND((Z38=""),ISTEXT(A38)),A38,IF(Z38="","",INDEX('liste reference'!$A$8:$A$904,Z38))))</f>
        <v/>
      </c>
      <c r="Z38" s="280" t="str">
        <f aca="false">IF(ISERROR(MATCH(A38,'liste reference'!$A$8:$A$904,0)),IF(ISERROR(MATCH(A38,'liste reference'!$B$8:$B$904,0)),"",(MATCH(A38,'liste reference'!$B$8:$B$904,0))),(MATCH(A38,'liste reference'!$A$8:$A$904,0)))</f>
        <v/>
      </c>
      <c r="AA38" s="491"/>
      <c r="AB38" s="492"/>
      <c r="AC38" s="492"/>
      <c r="BB38" s="280" t="str">
        <f aca="false">IF(A38="","",1)</f>
        <v/>
      </c>
    </row>
    <row r="39" customFormat="false" ht="12.75" hidden="false" customHeight="false" outlineLevel="0" collapsed="false">
      <c r="A39" s="493"/>
      <c r="B39" s="494"/>
      <c r="C39" s="495"/>
      <c r="D39" s="477" t="str">
        <f aca="false">IF(ISERROR(VLOOKUP($A39,'liste reference'!$A$7:$D$904,2,0)),IF(ISERROR(VLOOKUP($A39,'liste reference'!$B$7:$D$904,1,0)),"",VLOOKUP($A39,'liste reference'!$B$7:$D$904,1,0)),VLOOKUP($A39,'liste reference'!$A$7:$D$904,2,0))</f>
        <v/>
      </c>
      <c r="E39" s="496" t="n">
        <f aca="false">IF(D39="",0,VLOOKUP(D39,D$22:D38,1,0))</f>
        <v>0</v>
      </c>
      <c r="F39" s="501" t="n">
        <f aca="false">($B39*$B$7+$C39*$C$7)/100</f>
        <v>0</v>
      </c>
      <c r="G39" s="479" t="str">
        <f aca="false">IF(A39="","",IF(ISERROR(VLOOKUP($A39,'liste reference'!$A$7:$P$904,13,0)),IF(ISERROR(VLOOKUP($A39,'liste reference'!$B$7:$P$904,12,0)),"    -",VLOOKUP($A39,'liste reference'!$B$7:$P$904,12,0)),VLOOKUP($A39,'liste reference'!$A$7:$P$904,13,0)))</f>
        <v/>
      </c>
      <c r="H39" s="480" t="str">
        <f aca="false">IF(A39="","x",IF(ISERROR(VLOOKUP($A39,'liste reference'!$A$8:$P$904,14,0)),IF(ISERROR(VLOOKUP($A39,'liste reference'!$B$8:$P$904,13,0)),"x",VLOOKUP($A39,'liste reference'!$B$8:$P$904,13,0)),VLOOKUP($A39,'liste reference'!$A$8:$P$904,14,0)))</f>
        <v>x</v>
      </c>
      <c r="I39" s="481" t="str">
        <f aca="false">IF(ISNUMBER(H39),IF(ISERROR(VLOOKUP($A39,'liste reference'!$A$7:$P$904,3,0)),IF(ISERROR(VLOOKUP($A39,'liste reference'!$B$7:$P$904,2,0)),"",VLOOKUP($A39,'liste reference'!$B$7:$P$904,2,0)),VLOOKUP($A39,'liste reference'!$A$7:$P$904,3,0)),"")</f>
        <v/>
      </c>
      <c r="J39" s="481" t="str">
        <f aca="false">IF(ISNUMBER(H39),IF(ISERROR(VLOOKUP($A39,'liste reference'!$A$7:$P$904,4,0)),IF(ISERROR(VLOOKUP($A39,'liste reference'!$B$7:$P$904,3,0)),"",VLOOKUP($A39,'liste reference'!$B$7:$P$904,3,0)),VLOOKUP($A39,'liste reference'!$A$7:$P$904,4,0)),"")</f>
        <v/>
      </c>
      <c r="K39" s="482" t="str">
        <f aca="false">IF(A39="NEWCOD",IF(AB39="","Remplir le champs 'Nouveau taxa' svp.",$AB39),IF(ISTEXT($E39),"DEJA SAISI !",IF(A39="","",IF(ISERROR(VLOOKUP($A39,'liste reference'!$A$7:$D$904,2,0)),IF(ISERROR(VLOOKUP($A39,'liste reference'!$B$7:$D$904,1,0)),"code non répertorié ou synonyme",VLOOKUP($A39,'liste reference'!$B$7:$D$904,1,0)),VLOOKUP(A39,'liste reference'!$A$7:$D$904,2,0)))))</f>
        <v/>
      </c>
      <c r="L39" s="498"/>
      <c r="M39" s="498"/>
      <c r="N39" s="498"/>
      <c r="O39" s="484"/>
      <c r="P39" s="485" t="str">
        <f aca="false">IF($A39="NEWCOD",IF($AC39="","No",$AC39),IF(ISTEXT($E39),"DEJA SAISI !",IF($A39="","",IF(ISERROR(VLOOKUP($A39,'liste reference'!A:S,19,FALSE())),IF(ISERROR(VLOOKUP($A39,'liste reference'!B:S,19,FALSE())),"",VLOOKUP($A39,'liste reference'!B:S,19,FALSE())),VLOOKUP($A39,'liste reference'!A:S,19,FALSE())))))</f>
        <v/>
      </c>
      <c r="Q39" s="486" t="str">
        <f aca="false">IF(ISTEXT(H39),"",(B39*$B$7/100)+(C39*$C$7/100))</f>
        <v/>
      </c>
      <c r="R39" s="487" t="str">
        <f aca="false">IF(OR(ISTEXT(H39),Q39=0),"",IF(Q39&lt;0.1,1,IF(Q39&lt;1,2,IF(Q39&lt;10,3,IF(Q39&lt;50,4,IF(Q39&gt;=50,5,""))))))</f>
        <v/>
      </c>
      <c r="S39" s="487" t="n">
        <f aca="false">IF(ISERROR(R39*I39),0,R39*I39)</f>
        <v>0</v>
      </c>
      <c r="T39" s="487" t="n">
        <f aca="false">IF(ISERROR(R39*I39*J39),0,R39*I39*J39)</f>
        <v>0</v>
      </c>
      <c r="U39" s="499" t="n">
        <f aca="false">IF(ISERROR(R39*J39),0,R39*J39)</f>
        <v>0</v>
      </c>
      <c r="V39" s="488" t="str">
        <f aca="false">IF(AND(A39="",F39=0),"",IF(F39=0,"Il manque le(s) % de rec. !",""))</f>
        <v/>
      </c>
      <c r="W39" s="489"/>
      <c r="Y39" s="490" t="str">
        <f aca="false">IF(A39="new.cod","NEWCOD",IF(AND((Z39=""),ISTEXT(A39)),A39,IF(Z39="","",INDEX('liste reference'!$A$8:$A$904,Z39))))</f>
        <v/>
      </c>
      <c r="Z39" s="280" t="str">
        <f aca="false">IF(ISERROR(MATCH(A39,'liste reference'!$A$8:$A$904,0)),IF(ISERROR(MATCH(A39,'liste reference'!$B$8:$B$904,0)),"",(MATCH(A39,'liste reference'!$B$8:$B$904,0))),(MATCH(A39,'liste reference'!$A$8:$A$904,0)))</f>
        <v/>
      </c>
      <c r="AA39" s="491"/>
      <c r="AB39" s="492"/>
      <c r="AC39" s="492"/>
      <c r="BB39" s="280" t="str">
        <f aca="false">IF(A39="","",1)</f>
        <v/>
      </c>
    </row>
    <row r="40" customFormat="false" ht="12.75" hidden="false" customHeight="false" outlineLevel="0" collapsed="false">
      <c r="A40" s="493"/>
      <c r="B40" s="494"/>
      <c r="C40" s="495"/>
      <c r="D40" s="477" t="str">
        <f aca="false">IF(ISERROR(VLOOKUP($A40,'liste reference'!$A$7:$D$904,2,0)),IF(ISERROR(VLOOKUP($A40,'liste reference'!$B$7:$D$904,1,0)),"",VLOOKUP($A40,'liste reference'!$B$7:$D$904,1,0)),VLOOKUP($A40,'liste reference'!$A$7:$D$904,2,0))</f>
        <v/>
      </c>
      <c r="E40" s="496" t="n">
        <f aca="false">IF(D40="",0,VLOOKUP(D40,D$22:D39,1,0))</f>
        <v>0</v>
      </c>
      <c r="F40" s="501" t="n">
        <f aca="false">($B40*$B$7+$C40*$C$7)/100</f>
        <v>0</v>
      </c>
      <c r="G40" s="479" t="str">
        <f aca="false">IF(A40="","",IF(ISERROR(VLOOKUP($A40,'liste reference'!$A$7:$P$904,13,0)),IF(ISERROR(VLOOKUP($A40,'liste reference'!$B$7:$P$904,12,0)),"    -",VLOOKUP($A40,'liste reference'!$B$7:$P$904,12,0)),VLOOKUP($A40,'liste reference'!$A$7:$P$904,13,0)))</f>
        <v/>
      </c>
      <c r="H40" s="480" t="str">
        <f aca="false">IF(A40="","x",IF(ISERROR(VLOOKUP($A40,'liste reference'!$A$8:$P$904,14,0)),IF(ISERROR(VLOOKUP($A40,'liste reference'!$B$8:$P$904,13,0)),"x",VLOOKUP($A40,'liste reference'!$B$8:$P$904,13,0)),VLOOKUP($A40,'liste reference'!$A$8:$P$904,14,0)))</f>
        <v>x</v>
      </c>
      <c r="I40" s="481" t="str">
        <f aca="false">IF(ISNUMBER(H40),IF(ISERROR(VLOOKUP($A40,'liste reference'!$A$7:$P$904,3,0)),IF(ISERROR(VLOOKUP($A40,'liste reference'!$B$7:$P$904,2,0)),"",VLOOKUP($A40,'liste reference'!$B$7:$P$904,2,0)),VLOOKUP($A40,'liste reference'!$A$7:$P$904,3,0)),"")</f>
        <v/>
      </c>
      <c r="J40" s="481" t="str">
        <f aca="false">IF(ISNUMBER(H40),IF(ISERROR(VLOOKUP($A40,'liste reference'!$A$7:$P$904,4,0)),IF(ISERROR(VLOOKUP($A40,'liste reference'!$B$7:$P$904,3,0)),"",VLOOKUP($A40,'liste reference'!$B$7:$P$904,3,0)),VLOOKUP($A40,'liste reference'!$A$7:$P$904,4,0)),"")</f>
        <v/>
      </c>
      <c r="K40" s="482" t="str">
        <f aca="false">IF(A40="NEWCOD",IF(AB40="","Remplir le champs 'Nouveau taxa' svp.",$AB40),IF(ISTEXT($E40),"DEJA SAISI !",IF(A40="","",IF(ISERROR(VLOOKUP($A40,'liste reference'!$A$7:$D$904,2,0)),IF(ISERROR(VLOOKUP($A40,'liste reference'!$B$7:$D$904,1,0)),"code non répertorié ou synonyme",VLOOKUP($A40,'liste reference'!$B$7:$D$904,1,0)),VLOOKUP(A40,'liste reference'!$A$7:$D$904,2,0)))))</f>
        <v/>
      </c>
      <c r="L40" s="498"/>
      <c r="M40" s="498"/>
      <c r="N40" s="498"/>
      <c r="O40" s="484"/>
      <c r="P40" s="485" t="str">
        <f aca="false">IF($A40="NEWCOD",IF($AC40="","No",$AC40),IF(ISTEXT($E40),"DEJA SAISI !",IF($A40="","",IF(ISERROR(VLOOKUP($A40,'liste reference'!A:S,19,FALSE())),IF(ISERROR(VLOOKUP($A40,'liste reference'!B:S,19,FALSE())),"",VLOOKUP($A40,'liste reference'!B:S,19,FALSE())),VLOOKUP($A40,'liste reference'!A:S,19,FALSE())))))</f>
        <v/>
      </c>
      <c r="Q40" s="486" t="str">
        <f aca="false">IF(ISTEXT(H40),"",(B40*$B$7/100)+(C40*$C$7/100))</f>
        <v/>
      </c>
      <c r="R40" s="487" t="str">
        <f aca="false">IF(OR(ISTEXT(H40),Q40=0),"",IF(Q40&lt;0.1,1,IF(Q40&lt;1,2,IF(Q40&lt;10,3,IF(Q40&lt;50,4,IF(Q40&gt;=50,5,""))))))</f>
        <v/>
      </c>
      <c r="S40" s="487" t="n">
        <f aca="false">IF(ISERROR(R40*I40),0,R40*I40)</f>
        <v>0</v>
      </c>
      <c r="T40" s="487" t="n">
        <f aca="false">IF(ISERROR(R40*I40*J40),0,R40*I40*J40)</f>
        <v>0</v>
      </c>
      <c r="U40" s="499" t="n">
        <f aca="false">IF(ISERROR(R40*J40),0,R40*J40)</f>
        <v>0</v>
      </c>
      <c r="V40" s="488" t="str">
        <f aca="false">IF(AND(A40="",F40=0),"",IF(F40=0,"Il manque le(s) % de rec. !",""))</f>
        <v/>
      </c>
      <c r="W40" s="489"/>
      <c r="Y40" s="490" t="str">
        <f aca="false">IF(A40="new.cod","NEWCOD",IF(AND((Z40=""),ISTEXT(A40)),A40,IF(Z40="","",INDEX('liste reference'!$A$8:$A$904,Z40))))</f>
        <v/>
      </c>
      <c r="Z40" s="280" t="str">
        <f aca="false">IF(ISERROR(MATCH(A40,'liste reference'!$A$8:$A$904,0)),IF(ISERROR(MATCH(A40,'liste reference'!$B$8:$B$904,0)),"",(MATCH(A40,'liste reference'!$B$8:$B$904,0))),(MATCH(A40,'liste reference'!$A$8:$A$904,0)))</f>
        <v/>
      </c>
      <c r="AA40" s="491"/>
      <c r="AB40" s="492"/>
      <c r="AC40" s="492"/>
      <c r="BB40" s="280" t="str">
        <f aca="false">IF(A40="","",1)</f>
        <v/>
      </c>
    </row>
    <row r="41" customFormat="false" ht="12.75" hidden="false" customHeight="false" outlineLevel="0" collapsed="false">
      <c r="A41" s="493"/>
      <c r="B41" s="494"/>
      <c r="C41" s="495"/>
      <c r="D41" s="477" t="str">
        <f aca="false">IF(ISERROR(VLOOKUP($A41,'liste reference'!$A$7:$D$904,2,0)),IF(ISERROR(VLOOKUP($A41,'liste reference'!$B$7:$D$904,1,0)),"",VLOOKUP($A41,'liste reference'!$B$7:$D$904,1,0)),VLOOKUP($A41,'liste reference'!$A$7:$D$904,2,0))</f>
        <v/>
      </c>
      <c r="E41" s="496" t="n">
        <f aca="false">IF(D41="",0,VLOOKUP(D41,D$22:D40,1,0))</f>
        <v>0</v>
      </c>
      <c r="F41" s="501" t="n">
        <f aca="false">($B41*$B$7+$C41*$C$7)/100</f>
        <v>0</v>
      </c>
      <c r="G41" s="479" t="str">
        <f aca="false">IF(A41="","",IF(ISERROR(VLOOKUP($A41,'liste reference'!$A$7:$P$904,13,0)),IF(ISERROR(VLOOKUP($A41,'liste reference'!$B$7:$P$904,12,0)),"    -",VLOOKUP($A41,'liste reference'!$B$7:$P$904,12,0)),VLOOKUP($A41,'liste reference'!$A$7:$P$904,13,0)))</f>
        <v/>
      </c>
      <c r="H41" s="480" t="str">
        <f aca="false">IF(A41="","x",IF(ISERROR(VLOOKUP($A41,'liste reference'!$A$8:$P$904,14,0)),IF(ISERROR(VLOOKUP($A41,'liste reference'!$B$8:$P$904,13,0)),"x",VLOOKUP($A41,'liste reference'!$B$8:$P$904,13,0)),VLOOKUP($A41,'liste reference'!$A$8:$P$904,14,0)))</f>
        <v>x</v>
      </c>
      <c r="I41" s="481" t="str">
        <f aca="false">IF(ISNUMBER(H41),IF(ISERROR(VLOOKUP($A41,'liste reference'!$A$7:$P$904,3,0)),IF(ISERROR(VLOOKUP($A41,'liste reference'!$B$7:$P$904,2,0)),"",VLOOKUP($A41,'liste reference'!$B$7:$P$904,2,0)),VLOOKUP($A41,'liste reference'!$A$7:$P$904,3,0)),"")</f>
        <v/>
      </c>
      <c r="J41" s="481" t="str">
        <f aca="false">IF(ISNUMBER(H41),IF(ISERROR(VLOOKUP($A41,'liste reference'!$A$7:$P$904,4,0)),IF(ISERROR(VLOOKUP($A41,'liste reference'!$B$7:$P$904,3,0)),"",VLOOKUP($A41,'liste reference'!$B$7:$P$904,3,0)),VLOOKUP($A41,'liste reference'!$A$7:$P$904,4,0)),"")</f>
        <v/>
      </c>
      <c r="K41" s="482" t="str">
        <f aca="false">IF(A41="NEWCOD",IF(AB41="","Remplir le champs 'Nouveau taxa' svp.",$AB41),IF(ISTEXT($E41),"DEJA SAISI !",IF(A41="","",IF(ISERROR(VLOOKUP($A41,'liste reference'!$A$7:$D$904,2,0)),IF(ISERROR(VLOOKUP($A41,'liste reference'!$B$7:$D$904,1,0)),"code non répertorié ou synonyme",VLOOKUP($A41,'liste reference'!$B$7:$D$904,1,0)),VLOOKUP(A41,'liste reference'!$A$7:$D$904,2,0)))))</f>
        <v/>
      </c>
      <c r="L41" s="498"/>
      <c r="M41" s="498"/>
      <c r="N41" s="498"/>
      <c r="O41" s="484"/>
      <c r="P41" s="485" t="str">
        <f aca="false">IF($A41="NEWCOD",IF($AC41="","No",$AC41),IF(ISTEXT($E41),"DEJA SAISI !",IF($A41="","",IF(ISERROR(VLOOKUP($A41,'liste reference'!A:S,19,FALSE())),IF(ISERROR(VLOOKUP($A41,'liste reference'!B:S,19,FALSE())),"",VLOOKUP($A41,'liste reference'!B:S,19,FALSE())),VLOOKUP($A41,'liste reference'!A:S,19,FALSE())))))</f>
        <v/>
      </c>
      <c r="Q41" s="486" t="str">
        <f aca="false">IF(ISTEXT(H41),"",(B41*$B$7/100)+(C41*$C$7/100))</f>
        <v/>
      </c>
      <c r="R41" s="487" t="str">
        <f aca="false">IF(OR(ISTEXT(H41),Q41=0),"",IF(Q41&lt;0.1,1,IF(Q41&lt;1,2,IF(Q41&lt;10,3,IF(Q41&lt;50,4,IF(Q41&gt;=50,5,""))))))</f>
        <v/>
      </c>
      <c r="S41" s="487" t="n">
        <f aca="false">IF(ISERROR(R41*I41),0,R41*I41)</f>
        <v>0</v>
      </c>
      <c r="T41" s="487" t="n">
        <f aca="false">IF(ISERROR(R41*I41*J41),0,R41*I41*J41)</f>
        <v>0</v>
      </c>
      <c r="U41" s="499" t="n">
        <f aca="false">IF(ISERROR(R41*J41),0,R41*J41)</f>
        <v>0</v>
      </c>
      <c r="V41" s="488" t="str">
        <f aca="false">IF(AND(A41="",F41=0),"",IF(F41=0,"Il manque le(s) % de rec. !",""))</f>
        <v/>
      </c>
      <c r="W41" s="489"/>
      <c r="Y41" s="490" t="str">
        <f aca="false">IF(A41="new.cod","NEWCOD",IF(AND((Z41=""),ISTEXT(A41)),A41,IF(Z41="","",INDEX('liste reference'!$A$8:$A$904,Z41))))</f>
        <v/>
      </c>
      <c r="Z41" s="280" t="str">
        <f aca="false">IF(ISERROR(MATCH(A41,'liste reference'!$A$8:$A$904,0)),IF(ISERROR(MATCH(A41,'liste reference'!$B$8:$B$904,0)),"",(MATCH(A41,'liste reference'!$B$8:$B$904,0))),(MATCH(A41,'liste reference'!$A$8:$A$904,0)))</f>
        <v/>
      </c>
      <c r="AA41" s="491"/>
      <c r="AB41" s="492"/>
      <c r="AC41" s="492"/>
      <c r="BB41" s="280" t="str">
        <f aca="false">IF(A41="","",1)</f>
        <v/>
      </c>
    </row>
    <row r="42" customFormat="false" ht="12.75" hidden="false" customHeight="false" outlineLevel="0" collapsed="false">
      <c r="A42" s="493"/>
      <c r="B42" s="494"/>
      <c r="C42" s="495"/>
      <c r="D42" s="477" t="str">
        <f aca="false">IF(ISERROR(VLOOKUP($A42,'liste reference'!$A$7:$D$904,2,0)),IF(ISERROR(VLOOKUP($A42,'liste reference'!$B$7:$D$904,1,0)),"",VLOOKUP($A42,'liste reference'!$B$7:$D$904,1,0)),VLOOKUP($A42,'liste reference'!$A$7:$D$904,2,0))</f>
        <v/>
      </c>
      <c r="E42" s="496" t="n">
        <f aca="false">IF(D42="",0,VLOOKUP(D42,D$22:D41,1,0))</f>
        <v>0</v>
      </c>
      <c r="F42" s="501" t="n">
        <f aca="false">($B42*$B$7+$C42*$C$7)/100</f>
        <v>0</v>
      </c>
      <c r="G42" s="479" t="str">
        <f aca="false">IF(A42="","",IF(ISERROR(VLOOKUP($A42,'liste reference'!$A$7:$P$904,13,0)),IF(ISERROR(VLOOKUP($A42,'liste reference'!$B$7:$P$904,12,0)),"    -",VLOOKUP($A42,'liste reference'!$B$7:$P$904,12,0)),VLOOKUP($A42,'liste reference'!$A$7:$P$904,13,0)))</f>
        <v/>
      </c>
      <c r="H42" s="480" t="str">
        <f aca="false">IF(A42="","x",IF(ISERROR(VLOOKUP($A42,'liste reference'!$A$8:$P$904,14,0)),IF(ISERROR(VLOOKUP($A42,'liste reference'!$B$8:$P$904,13,0)),"x",VLOOKUP($A42,'liste reference'!$B$8:$P$904,13,0)),VLOOKUP($A42,'liste reference'!$A$8:$P$904,14,0)))</f>
        <v>x</v>
      </c>
      <c r="I42" s="481" t="str">
        <f aca="false">IF(ISNUMBER(H42),IF(ISERROR(VLOOKUP($A42,'liste reference'!$A$7:$P$904,3,0)),IF(ISERROR(VLOOKUP($A42,'liste reference'!$B$7:$P$904,2,0)),"",VLOOKUP($A42,'liste reference'!$B$7:$P$904,2,0)),VLOOKUP($A42,'liste reference'!$A$7:$P$904,3,0)),"")</f>
        <v/>
      </c>
      <c r="J42" s="481" t="str">
        <f aca="false">IF(ISNUMBER(H42),IF(ISERROR(VLOOKUP($A42,'liste reference'!$A$7:$P$904,4,0)),IF(ISERROR(VLOOKUP($A42,'liste reference'!$B$7:$P$904,3,0)),"",VLOOKUP($A42,'liste reference'!$B$7:$P$904,3,0)),VLOOKUP($A42,'liste reference'!$A$7:$P$904,4,0)),"")</f>
        <v/>
      </c>
      <c r="K42" s="482" t="str">
        <f aca="false">IF(A42="NEWCOD",IF(AB42="","Remplir le champs 'Nouveau taxa' svp.",$AB42),IF(ISTEXT($E42),"DEJA SAISI !",IF(A42="","",IF(ISERROR(VLOOKUP($A42,'liste reference'!$A$7:$D$904,2,0)),IF(ISERROR(VLOOKUP($A42,'liste reference'!$B$7:$D$904,1,0)),"code non répertorié ou synonyme",VLOOKUP($A42,'liste reference'!$B$7:$D$904,1,0)),VLOOKUP(A42,'liste reference'!$A$7:$D$904,2,0)))))</f>
        <v/>
      </c>
      <c r="L42" s="498"/>
      <c r="M42" s="498"/>
      <c r="N42" s="498"/>
      <c r="O42" s="484"/>
      <c r="P42" s="485" t="str">
        <f aca="false">IF($A42="NEWCOD",IF($AC42="","No",$AC42),IF(ISTEXT($E42),"DEJA SAISI !",IF($A42="","",IF(ISERROR(VLOOKUP($A42,'liste reference'!A:S,19,FALSE())),IF(ISERROR(VLOOKUP($A42,'liste reference'!B:S,19,FALSE())),"",VLOOKUP($A42,'liste reference'!B:S,19,FALSE())),VLOOKUP($A42,'liste reference'!A:S,19,FALSE())))))</f>
        <v/>
      </c>
      <c r="Q42" s="486" t="str">
        <f aca="false">IF(ISTEXT(H42),"",(B42*$B$7/100)+(C42*$C$7/100))</f>
        <v/>
      </c>
      <c r="R42" s="487" t="str">
        <f aca="false">IF(OR(ISTEXT(H42),Q42=0),"",IF(Q42&lt;0.1,1,IF(Q42&lt;1,2,IF(Q42&lt;10,3,IF(Q42&lt;50,4,IF(Q42&gt;=50,5,""))))))</f>
        <v/>
      </c>
      <c r="S42" s="487" t="n">
        <f aca="false">IF(ISERROR(R42*I42),0,R42*I42)</f>
        <v>0</v>
      </c>
      <c r="T42" s="487" t="n">
        <f aca="false">IF(ISERROR(R42*I42*J42),0,R42*I42*J42)</f>
        <v>0</v>
      </c>
      <c r="U42" s="499" t="n">
        <f aca="false">IF(ISERROR(R42*J42),0,R42*J42)</f>
        <v>0</v>
      </c>
      <c r="V42" s="488" t="str">
        <f aca="false">IF(AND(A42="",F42=0),"",IF(F42=0,"Il manque le(s) % de rec. !",""))</f>
        <v/>
      </c>
      <c r="W42" s="489"/>
      <c r="Y42" s="490" t="str">
        <f aca="false">IF(A42="new.cod","NEWCOD",IF(AND((Z42=""),ISTEXT(A42)),A42,IF(Z42="","",INDEX('liste reference'!$A$8:$A$904,Z42))))</f>
        <v/>
      </c>
      <c r="Z42" s="280" t="str">
        <f aca="false">IF(ISERROR(MATCH(A42,'liste reference'!$A$8:$A$904,0)),IF(ISERROR(MATCH(A42,'liste reference'!$B$8:$B$904,0)),"",(MATCH(A42,'liste reference'!$B$8:$B$904,0))),(MATCH(A42,'liste reference'!$A$8:$A$904,0)))</f>
        <v/>
      </c>
      <c r="AA42" s="491"/>
      <c r="AB42" s="492"/>
      <c r="AC42" s="492"/>
      <c r="BB42" s="280" t="str">
        <f aca="false">IF(A42="","",1)</f>
        <v/>
      </c>
    </row>
    <row r="43" customFormat="false" ht="12.75" hidden="false" customHeight="false" outlineLevel="0" collapsed="false">
      <c r="A43" s="493"/>
      <c r="B43" s="494"/>
      <c r="C43" s="495"/>
      <c r="D43" s="477" t="str">
        <f aca="false">IF(ISERROR(VLOOKUP($A43,'liste reference'!$A$7:$D$904,2,0)),IF(ISERROR(VLOOKUP($A43,'liste reference'!$B$7:$D$904,1,0)),"",VLOOKUP($A43,'liste reference'!$B$7:$D$904,1,0)),VLOOKUP($A43,'liste reference'!$A$7:$D$904,2,0))</f>
        <v/>
      </c>
      <c r="E43" s="496" t="n">
        <f aca="false">IF(D43="",0,VLOOKUP(D43,D$22:D42,1,0))</f>
        <v>0</v>
      </c>
      <c r="F43" s="501" t="n">
        <f aca="false">($B43*$B$7+$C43*$C$7)/100</f>
        <v>0</v>
      </c>
      <c r="G43" s="479" t="str">
        <f aca="false">IF(A43="","",IF(ISERROR(VLOOKUP($A43,'liste reference'!$A$7:$P$904,13,0)),IF(ISERROR(VLOOKUP($A43,'liste reference'!$B$7:$P$904,12,0)),"    -",VLOOKUP($A43,'liste reference'!$B$7:$P$904,12,0)),VLOOKUP($A43,'liste reference'!$A$7:$P$904,13,0)))</f>
        <v/>
      </c>
      <c r="H43" s="480" t="str">
        <f aca="false">IF(A43="","x",IF(ISERROR(VLOOKUP($A43,'liste reference'!$A$8:$P$904,14,0)),IF(ISERROR(VLOOKUP($A43,'liste reference'!$B$8:$P$904,13,0)),"x",VLOOKUP($A43,'liste reference'!$B$8:$P$904,13,0)),VLOOKUP($A43,'liste reference'!$A$8:$P$904,14,0)))</f>
        <v>x</v>
      </c>
      <c r="I43" s="481" t="str">
        <f aca="false">IF(ISNUMBER(H43),IF(ISERROR(VLOOKUP($A43,'liste reference'!$A$7:$P$904,3,0)),IF(ISERROR(VLOOKUP($A43,'liste reference'!$B$7:$P$904,2,0)),"",VLOOKUP($A43,'liste reference'!$B$7:$P$904,2,0)),VLOOKUP($A43,'liste reference'!$A$7:$P$904,3,0)),"")</f>
        <v/>
      </c>
      <c r="J43" s="481" t="str">
        <f aca="false">IF(ISNUMBER(H43),IF(ISERROR(VLOOKUP($A43,'liste reference'!$A$7:$P$904,4,0)),IF(ISERROR(VLOOKUP($A43,'liste reference'!$B$7:$P$904,3,0)),"",VLOOKUP($A43,'liste reference'!$B$7:$P$904,3,0)),VLOOKUP($A43,'liste reference'!$A$7:$P$904,4,0)),"")</f>
        <v/>
      </c>
      <c r="K43" s="482" t="str">
        <f aca="false">IF(A43="NEWCOD",IF(AB43="","Remplir le champs 'Nouveau taxa' svp.",$AB43),IF(ISTEXT($E43),"DEJA SAISI !",IF(A43="","",IF(ISERROR(VLOOKUP($A43,'liste reference'!$A$7:$D$904,2,0)),IF(ISERROR(VLOOKUP($A43,'liste reference'!$B$7:$D$904,1,0)),"code non répertorié ou synonyme",VLOOKUP($A43,'liste reference'!$B$7:$D$904,1,0)),VLOOKUP(A43,'liste reference'!$A$7:$D$904,2,0)))))</f>
        <v/>
      </c>
      <c r="L43" s="498"/>
      <c r="M43" s="498"/>
      <c r="N43" s="498"/>
      <c r="O43" s="484"/>
      <c r="P43" s="485" t="str">
        <f aca="false">IF($A43="NEWCOD",IF($AC43="","No",$AC43),IF(ISTEXT($E43),"DEJA SAISI !",IF($A43="","",IF(ISERROR(VLOOKUP($A43,'liste reference'!A:S,19,FALSE())),IF(ISERROR(VLOOKUP($A43,'liste reference'!B:S,19,FALSE())),"",VLOOKUP($A43,'liste reference'!B:S,19,FALSE())),VLOOKUP($A43,'liste reference'!A:S,19,FALSE())))))</f>
        <v/>
      </c>
      <c r="Q43" s="486" t="str">
        <f aca="false">IF(ISTEXT(H43),"",(B43*$B$7/100)+(C43*$C$7/100))</f>
        <v/>
      </c>
      <c r="R43" s="487" t="str">
        <f aca="false">IF(OR(ISTEXT(H43),Q43=0),"",IF(Q43&lt;0.1,1,IF(Q43&lt;1,2,IF(Q43&lt;10,3,IF(Q43&lt;50,4,IF(Q43&gt;=50,5,""))))))</f>
        <v/>
      </c>
      <c r="S43" s="487" t="n">
        <f aca="false">IF(ISERROR(R43*I43),0,R43*I43)</f>
        <v>0</v>
      </c>
      <c r="T43" s="487" t="n">
        <f aca="false">IF(ISERROR(R43*I43*J43),0,R43*I43*J43)</f>
        <v>0</v>
      </c>
      <c r="U43" s="499" t="n">
        <f aca="false">IF(ISERROR(R43*J43),0,R43*J43)</f>
        <v>0</v>
      </c>
      <c r="V43" s="488" t="str">
        <f aca="false">IF(AND(A43="",F43=0),"",IF(F43=0,"Il manque le(s) % de rec. !",""))</f>
        <v/>
      </c>
      <c r="W43" s="489"/>
      <c r="Y43" s="490" t="str">
        <f aca="false">IF(A43="new.cod","NEWCOD",IF(AND((Z43=""),ISTEXT(A43)),A43,IF(Z43="","",INDEX('liste reference'!$A$8:$A$904,Z43))))</f>
        <v/>
      </c>
      <c r="Z43" s="280" t="str">
        <f aca="false">IF(ISERROR(MATCH(A43,'liste reference'!$A$8:$A$904,0)),IF(ISERROR(MATCH(A43,'liste reference'!$B$8:$B$904,0)),"",(MATCH(A43,'liste reference'!$B$8:$B$904,0))),(MATCH(A43,'liste reference'!$A$8:$A$904,0)))</f>
        <v/>
      </c>
      <c r="AA43" s="491"/>
      <c r="AB43" s="492"/>
      <c r="AC43" s="492"/>
      <c r="BB43" s="280" t="str">
        <f aca="false">IF(A43="","",1)</f>
        <v/>
      </c>
    </row>
    <row r="44" customFormat="false" ht="12.75" hidden="false" customHeight="false" outlineLevel="0" collapsed="false">
      <c r="A44" s="493"/>
      <c r="B44" s="494"/>
      <c r="C44" s="495"/>
      <c r="D44" s="477" t="str">
        <f aca="false">IF(ISERROR(VLOOKUP($A44,'liste reference'!$A$7:$D$904,2,0)),IF(ISERROR(VLOOKUP($A44,'liste reference'!$B$7:$D$904,1,0)),"",VLOOKUP($A44,'liste reference'!$B$7:$D$904,1,0)),VLOOKUP($A44,'liste reference'!$A$7:$D$904,2,0))</f>
        <v/>
      </c>
      <c r="E44" s="496" t="n">
        <f aca="false">IF(D44="",0,VLOOKUP(D44,D$22:D43,1,0))</f>
        <v>0</v>
      </c>
      <c r="F44" s="501" t="n">
        <f aca="false">($B44*$B$7+$C44*$C$7)/100</f>
        <v>0</v>
      </c>
      <c r="G44" s="479" t="str">
        <f aca="false">IF(A44="","",IF(ISERROR(VLOOKUP($A44,'liste reference'!$A$7:$P$904,13,0)),IF(ISERROR(VLOOKUP($A44,'liste reference'!$B$7:$P$904,12,0)),"    -",VLOOKUP($A44,'liste reference'!$B$7:$P$904,12,0)),VLOOKUP($A44,'liste reference'!$A$7:$P$904,13,0)))</f>
        <v/>
      </c>
      <c r="H44" s="480" t="str">
        <f aca="false">IF(A44="","x",IF(ISERROR(VLOOKUP($A44,'liste reference'!$A$8:$P$904,14,0)),IF(ISERROR(VLOOKUP($A44,'liste reference'!$B$8:$P$904,13,0)),"x",VLOOKUP($A44,'liste reference'!$B$8:$P$904,13,0)),VLOOKUP($A44,'liste reference'!$A$8:$P$904,14,0)))</f>
        <v>x</v>
      </c>
      <c r="I44" s="481" t="str">
        <f aca="false">IF(ISNUMBER(H44),IF(ISERROR(VLOOKUP($A44,'liste reference'!$A$7:$P$904,3,0)),IF(ISERROR(VLOOKUP($A44,'liste reference'!$B$7:$P$904,2,0)),"",VLOOKUP($A44,'liste reference'!$B$7:$P$904,2,0)),VLOOKUP($A44,'liste reference'!$A$7:$P$904,3,0)),"")</f>
        <v/>
      </c>
      <c r="J44" s="481" t="str">
        <f aca="false">IF(ISNUMBER(H44),IF(ISERROR(VLOOKUP($A44,'liste reference'!$A$7:$P$904,4,0)),IF(ISERROR(VLOOKUP($A44,'liste reference'!$B$7:$P$904,3,0)),"",VLOOKUP($A44,'liste reference'!$B$7:$P$904,3,0)),VLOOKUP($A44,'liste reference'!$A$7:$P$904,4,0)),"")</f>
        <v/>
      </c>
      <c r="K44" s="482" t="str">
        <f aca="false">IF(A44="NEWCOD",IF(AB44="","Remplir le champs 'Nouveau taxa' svp.",$AB44),IF(ISTEXT($E44),"DEJA SAISI !",IF(A44="","",IF(ISERROR(VLOOKUP($A44,'liste reference'!$A$7:$D$904,2,0)),IF(ISERROR(VLOOKUP($A44,'liste reference'!$B$7:$D$904,1,0)),"code non répertorié ou synonyme",VLOOKUP($A44,'liste reference'!$B$7:$D$904,1,0)),VLOOKUP(A44,'liste reference'!$A$7:$D$904,2,0)))))</f>
        <v/>
      </c>
      <c r="L44" s="498"/>
      <c r="M44" s="498"/>
      <c r="N44" s="498"/>
      <c r="O44" s="484"/>
      <c r="P44" s="485" t="str">
        <f aca="false">IF($A44="NEWCOD",IF($AC44="","No",$AC44),IF(ISTEXT($E44),"DEJA SAISI !",IF($A44="","",IF(ISERROR(VLOOKUP($A44,'liste reference'!A:S,19,FALSE())),IF(ISERROR(VLOOKUP($A44,'liste reference'!B:S,19,FALSE())),"",VLOOKUP($A44,'liste reference'!B:S,19,FALSE())),VLOOKUP($A44,'liste reference'!A:S,19,FALSE())))))</f>
        <v/>
      </c>
      <c r="Q44" s="486" t="str">
        <f aca="false">IF(ISTEXT(H44),"",(B44*$B$7/100)+(C44*$C$7/100))</f>
        <v/>
      </c>
      <c r="R44" s="487" t="str">
        <f aca="false">IF(OR(ISTEXT(H44),Q44=0),"",IF(Q44&lt;0.1,1,IF(Q44&lt;1,2,IF(Q44&lt;10,3,IF(Q44&lt;50,4,IF(Q44&gt;=50,5,""))))))</f>
        <v/>
      </c>
      <c r="S44" s="487" t="n">
        <f aca="false">IF(ISERROR(R44*I44),0,R44*I44)</f>
        <v>0</v>
      </c>
      <c r="T44" s="487" t="n">
        <f aca="false">IF(ISERROR(R44*I44*J44),0,R44*I44*J44)</f>
        <v>0</v>
      </c>
      <c r="U44" s="499" t="n">
        <f aca="false">IF(ISERROR(R44*J44),0,R44*J44)</f>
        <v>0</v>
      </c>
      <c r="V44" s="488" t="str">
        <f aca="false">IF(AND(A44="",F44=0),"",IF(F44=0,"Il manque le(s) % de rec. !",""))</f>
        <v/>
      </c>
      <c r="W44" s="489"/>
      <c r="Y44" s="490" t="str">
        <f aca="false">IF(A44="new.cod","NEWCOD",IF(AND((Z44=""),ISTEXT(A44)),A44,IF(Z44="","",INDEX('liste reference'!$A$8:$A$904,Z44))))</f>
        <v/>
      </c>
      <c r="Z44" s="280" t="str">
        <f aca="false">IF(ISERROR(MATCH(A44,'liste reference'!$A$8:$A$904,0)),IF(ISERROR(MATCH(A44,'liste reference'!$B$8:$B$904,0)),"",(MATCH(A44,'liste reference'!$B$8:$B$904,0))),(MATCH(A44,'liste reference'!$A$8:$A$904,0)))</f>
        <v/>
      </c>
      <c r="AA44" s="491"/>
      <c r="AB44" s="492"/>
      <c r="AC44" s="492"/>
      <c r="BB44" s="280" t="str">
        <f aca="false">IF(A44="","",1)</f>
        <v/>
      </c>
    </row>
    <row r="45" customFormat="false" ht="12.75" hidden="false" customHeight="false" outlineLevel="0" collapsed="false">
      <c r="A45" s="493"/>
      <c r="B45" s="494"/>
      <c r="C45" s="495"/>
      <c r="D45" s="477" t="str">
        <f aca="false">IF(ISERROR(VLOOKUP($A45,'liste reference'!$A$7:$D$904,2,0)),IF(ISERROR(VLOOKUP($A45,'liste reference'!$B$7:$D$904,1,0)),"",VLOOKUP($A45,'liste reference'!$B$7:$D$904,1,0)),VLOOKUP($A45,'liste reference'!$A$7:$D$904,2,0))</f>
        <v/>
      </c>
      <c r="E45" s="496" t="n">
        <f aca="false">IF(D45="",0,VLOOKUP(D45,D$22:D44,1,0))</f>
        <v>0</v>
      </c>
      <c r="F45" s="501" t="n">
        <f aca="false">($B45*$B$7+$C45*$C$7)/100</f>
        <v>0</v>
      </c>
      <c r="G45" s="479" t="str">
        <f aca="false">IF(A45="","",IF(ISERROR(VLOOKUP($A45,'liste reference'!$A$7:$P$904,13,0)),IF(ISERROR(VLOOKUP($A45,'liste reference'!$B$7:$P$904,12,0)),"    -",VLOOKUP($A45,'liste reference'!$B$7:$P$904,12,0)),VLOOKUP($A45,'liste reference'!$A$7:$P$904,13,0)))</f>
        <v/>
      </c>
      <c r="H45" s="480" t="str">
        <f aca="false">IF(A45="","x",IF(ISERROR(VLOOKUP($A45,'liste reference'!$A$8:$P$904,14,0)),IF(ISERROR(VLOOKUP($A45,'liste reference'!$B$8:$P$904,13,0)),"x",VLOOKUP($A45,'liste reference'!$B$8:$P$904,13,0)),VLOOKUP($A45,'liste reference'!$A$8:$P$904,14,0)))</f>
        <v>x</v>
      </c>
      <c r="I45" s="481" t="str">
        <f aca="false">IF(ISNUMBER(H45),IF(ISERROR(VLOOKUP($A45,'liste reference'!$A$7:$P$904,3,0)),IF(ISERROR(VLOOKUP($A45,'liste reference'!$B$7:$P$904,2,0)),"",VLOOKUP($A45,'liste reference'!$B$7:$P$904,2,0)),VLOOKUP($A45,'liste reference'!$A$7:$P$904,3,0)),"")</f>
        <v/>
      </c>
      <c r="J45" s="481" t="str">
        <f aca="false">IF(ISNUMBER(H45),IF(ISERROR(VLOOKUP($A45,'liste reference'!$A$7:$P$904,4,0)),IF(ISERROR(VLOOKUP($A45,'liste reference'!$B$7:$P$904,3,0)),"",VLOOKUP($A45,'liste reference'!$B$7:$P$904,3,0)),VLOOKUP($A45,'liste reference'!$A$7:$P$904,4,0)),"")</f>
        <v/>
      </c>
      <c r="K45" s="482" t="str">
        <f aca="false">IF(A45="NEWCOD",IF(AB45="","Remplir le champs 'Nouveau taxa' svp.",$AB45),IF(ISTEXT($E45),"DEJA SAISI !",IF(A45="","",IF(ISERROR(VLOOKUP($A45,'liste reference'!$A$7:$D$904,2,0)),IF(ISERROR(VLOOKUP($A45,'liste reference'!$B$7:$D$904,1,0)),"code non répertorié ou synonyme",VLOOKUP($A45,'liste reference'!$B$7:$D$904,1,0)),VLOOKUP(A45,'liste reference'!$A$7:$D$904,2,0)))))</f>
        <v/>
      </c>
      <c r="L45" s="498"/>
      <c r="M45" s="498"/>
      <c r="N45" s="498"/>
      <c r="O45" s="484"/>
      <c r="P45" s="485" t="str">
        <f aca="false">IF($A45="NEWCOD",IF($AC45="","No",$AC45),IF(ISTEXT($E45),"DEJA SAISI !",IF($A45="","",IF(ISERROR(VLOOKUP($A45,'liste reference'!A:S,19,FALSE())),IF(ISERROR(VLOOKUP($A45,'liste reference'!B:S,19,FALSE())),"",VLOOKUP($A45,'liste reference'!B:S,19,FALSE())),VLOOKUP($A45,'liste reference'!A:S,19,FALSE())))))</f>
        <v/>
      </c>
      <c r="Q45" s="486" t="str">
        <f aca="false">IF(ISTEXT(H45),"",(B45*$B$7/100)+(C45*$C$7/100))</f>
        <v/>
      </c>
      <c r="R45" s="487" t="str">
        <f aca="false">IF(OR(ISTEXT(H45),Q45=0),"",IF(Q45&lt;0.1,1,IF(Q45&lt;1,2,IF(Q45&lt;10,3,IF(Q45&lt;50,4,IF(Q45&gt;=50,5,""))))))</f>
        <v/>
      </c>
      <c r="S45" s="487" t="n">
        <f aca="false">IF(ISERROR(R45*I45),0,R45*I45)</f>
        <v>0</v>
      </c>
      <c r="T45" s="487" t="n">
        <f aca="false">IF(ISERROR(R45*I45*J45),0,R45*I45*J45)</f>
        <v>0</v>
      </c>
      <c r="U45" s="499" t="n">
        <f aca="false">IF(ISERROR(R45*J45),0,R45*J45)</f>
        <v>0</v>
      </c>
      <c r="V45" s="488" t="str">
        <f aca="false">IF(AND(A45="",F45=0),"",IF(F45=0,"Il manque le(s) % de rec. !",""))</f>
        <v/>
      </c>
      <c r="W45" s="489"/>
      <c r="Y45" s="490" t="str">
        <f aca="false">IF(A45="new.cod","NEWCOD",IF(AND((Z45=""),ISTEXT(A45)),A45,IF(Z45="","",INDEX('liste reference'!$A$8:$A$904,Z45))))</f>
        <v/>
      </c>
      <c r="Z45" s="280" t="str">
        <f aca="false">IF(ISERROR(MATCH(A45,'liste reference'!$A$8:$A$904,0)),IF(ISERROR(MATCH(A45,'liste reference'!$B$8:$B$904,0)),"",(MATCH(A45,'liste reference'!$B$8:$B$904,0))),(MATCH(A45,'liste reference'!$A$8:$A$904,0)))</f>
        <v/>
      </c>
      <c r="AA45" s="491"/>
      <c r="AB45" s="492"/>
      <c r="AC45" s="492"/>
      <c r="BB45" s="280" t="str">
        <f aca="false">IF(A45="","",1)</f>
        <v/>
      </c>
    </row>
    <row r="46" customFormat="false" ht="12.75" hidden="false" customHeight="false" outlineLevel="0" collapsed="false">
      <c r="A46" s="493"/>
      <c r="B46" s="494"/>
      <c r="C46" s="495"/>
      <c r="D46" s="477" t="str">
        <f aca="false">IF(ISERROR(VLOOKUP($A46,'liste reference'!$A$7:$D$904,2,0)),IF(ISERROR(VLOOKUP($A46,'liste reference'!$B$7:$D$904,1,0)),"",VLOOKUP($A46,'liste reference'!$B$7:$D$904,1,0)),VLOOKUP($A46,'liste reference'!$A$7:$D$904,2,0))</f>
        <v/>
      </c>
      <c r="E46" s="496" t="n">
        <f aca="false">IF(D46="",0,VLOOKUP(D46,D$22:D39,1,0))</f>
        <v>0</v>
      </c>
      <c r="F46" s="501" t="n">
        <f aca="false">($B46*$B$7+$C46*$C$7)/100</f>
        <v>0</v>
      </c>
      <c r="G46" s="479" t="str">
        <f aca="false">IF(A46="","",IF(ISERROR(VLOOKUP($A46,'liste reference'!$A$7:$P$904,13,0)),IF(ISERROR(VLOOKUP($A46,'liste reference'!$B$7:$P$904,12,0)),"    -",VLOOKUP($A46,'liste reference'!$B$7:$P$904,12,0)),VLOOKUP($A46,'liste reference'!$A$7:$P$904,13,0)))</f>
        <v/>
      </c>
      <c r="H46" s="480" t="str">
        <f aca="false">IF(A46="","x",IF(ISERROR(VLOOKUP($A46,'liste reference'!$A$8:$P$904,14,0)),IF(ISERROR(VLOOKUP($A46,'liste reference'!$B$8:$P$904,13,0)),"x",VLOOKUP($A46,'liste reference'!$B$8:$P$904,13,0)),VLOOKUP($A46,'liste reference'!$A$8:$P$904,14,0)))</f>
        <v>x</v>
      </c>
      <c r="I46" s="481" t="str">
        <f aca="false">IF(ISNUMBER(H46),IF(ISERROR(VLOOKUP($A46,'liste reference'!$A$7:$P$904,3,0)),IF(ISERROR(VLOOKUP($A46,'liste reference'!$B$7:$P$904,2,0)),"",VLOOKUP($A46,'liste reference'!$B$7:$P$904,2,0)),VLOOKUP($A46,'liste reference'!$A$7:$P$904,3,0)),"")</f>
        <v/>
      </c>
      <c r="J46" s="481" t="str">
        <f aca="false">IF(ISNUMBER(H46),IF(ISERROR(VLOOKUP($A46,'liste reference'!$A$7:$P$904,4,0)),IF(ISERROR(VLOOKUP($A46,'liste reference'!$B$7:$P$904,3,0)),"",VLOOKUP($A46,'liste reference'!$B$7:$P$904,3,0)),VLOOKUP($A46,'liste reference'!$A$7:$P$904,4,0)),"")</f>
        <v/>
      </c>
      <c r="K46" s="482" t="str">
        <f aca="false">IF(A46="NEWCOD",IF(AB46="","Remplir le champs 'Nouveau taxa' svp.",$AB46),IF(ISTEXT($E46),"DEJA SAISI !",IF(A46="","",IF(ISERROR(VLOOKUP($A46,'liste reference'!$A$7:$D$904,2,0)),IF(ISERROR(VLOOKUP($A46,'liste reference'!$B$7:$D$904,1,0)),"code non répertorié ou synonyme",VLOOKUP($A46,'liste reference'!$B$7:$D$904,1,0)),VLOOKUP(A46,'liste reference'!$A$7:$D$904,2,0)))))</f>
        <v/>
      </c>
      <c r="L46" s="498"/>
      <c r="M46" s="498"/>
      <c r="N46" s="498"/>
      <c r="O46" s="484"/>
      <c r="P46" s="485" t="str">
        <f aca="false">IF($A46="NEWCOD",IF($AC46="","No",$AC46),IF(ISTEXT($E46),"DEJA SAISI !",IF($A46="","",IF(ISERROR(VLOOKUP($A46,'liste reference'!A:S,19,FALSE())),IF(ISERROR(VLOOKUP($A46,'liste reference'!B:S,19,FALSE())),"",VLOOKUP($A46,'liste reference'!B:S,19,FALSE())),VLOOKUP($A46,'liste reference'!A:S,19,FALSE())))))</f>
        <v/>
      </c>
      <c r="Q46" s="486" t="str">
        <f aca="false">IF(ISTEXT(H46),"",(B46*$B$7/100)+(C46*$C$7/100))</f>
        <v/>
      </c>
      <c r="R46" s="487" t="str">
        <f aca="false">IF(OR(ISTEXT(H46),Q46=0),"",IF(Q46&lt;0.1,1,IF(Q46&lt;1,2,IF(Q46&lt;10,3,IF(Q46&lt;50,4,IF(Q46&gt;=50,5,""))))))</f>
        <v/>
      </c>
      <c r="S46" s="487" t="n">
        <f aca="false">IF(ISERROR(R46*I46),0,R46*I46)</f>
        <v>0</v>
      </c>
      <c r="T46" s="487" t="n">
        <f aca="false">IF(ISERROR(R46*I46*J46),0,R46*I46*J46)</f>
        <v>0</v>
      </c>
      <c r="U46" s="499" t="n">
        <f aca="false">IF(ISERROR(R46*J46),0,R46*J46)</f>
        <v>0</v>
      </c>
      <c r="V46" s="488" t="str">
        <f aca="false">IF(AND(A46="",F46=0),"",IF(F46=0,"Il manque le(s) % de rec. !",""))</f>
        <v/>
      </c>
      <c r="W46" s="489"/>
      <c r="Y46" s="490" t="str">
        <f aca="false">IF(A46="new.cod","NEWCOD",IF(AND((Z46=""),ISTEXT(A46)),A46,IF(Z46="","",INDEX('liste reference'!$A$8:$A$904,Z46))))</f>
        <v/>
      </c>
      <c r="Z46" s="280" t="str">
        <f aca="false">IF(ISERROR(MATCH(A46,'liste reference'!$A$8:$A$904,0)),IF(ISERROR(MATCH(A46,'liste reference'!$B$8:$B$904,0)),"",(MATCH(A46,'liste reference'!$B$8:$B$904,0))),(MATCH(A46,'liste reference'!$A$8:$A$904,0)))</f>
        <v/>
      </c>
      <c r="AA46" s="491"/>
      <c r="AB46" s="492"/>
      <c r="AC46" s="492"/>
      <c r="BB46" s="280" t="str">
        <f aca="false">IF(A46="","",1)</f>
        <v/>
      </c>
    </row>
    <row r="47" customFormat="false" ht="12.75" hidden="false" customHeight="false" outlineLevel="0" collapsed="false">
      <c r="A47" s="493"/>
      <c r="B47" s="494"/>
      <c r="C47" s="495"/>
      <c r="D47" s="477" t="str">
        <f aca="false">IF(ISERROR(VLOOKUP($A47,'liste reference'!$A$7:$D$904,2,0)),IF(ISERROR(VLOOKUP($A47,'liste reference'!$B$7:$D$904,1,0)),"",VLOOKUP($A47,'liste reference'!$B$7:$D$904,1,0)),VLOOKUP($A47,'liste reference'!$A$7:$D$904,2,0))</f>
        <v/>
      </c>
      <c r="E47" s="496" t="n">
        <f aca="false">IF(D47="",0,VLOOKUP(D47,D$22:D39,1,0))</f>
        <v>0</v>
      </c>
      <c r="F47" s="501" t="n">
        <f aca="false">($B47*$B$7+$C47*$C$7)/100</f>
        <v>0</v>
      </c>
      <c r="G47" s="479" t="str">
        <f aca="false">IF(A47="","",IF(ISERROR(VLOOKUP($A47,'liste reference'!$A$7:$P$904,13,0)),IF(ISERROR(VLOOKUP($A47,'liste reference'!$B$7:$P$904,12,0)),"    -",VLOOKUP($A47,'liste reference'!$B$7:$P$904,12,0)),VLOOKUP($A47,'liste reference'!$A$7:$P$904,13,0)))</f>
        <v/>
      </c>
      <c r="H47" s="480" t="str">
        <f aca="false">IF(A47="","x",IF(ISERROR(VLOOKUP($A47,'liste reference'!$A$8:$P$904,14,0)),IF(ISERROR(VLOOKUP($A47,'liste reference'!$B$8:$P$904,13,0)),"x",VLOOKUP($A47,'liste reference'!$B$8:$P$904,13,0)),VLOOKUP($A47,'liste reference'!$A$8:$P$904,14,0)))</f>
        <v>x</v>
      </c>
      <c r="I47" s="481" t="str">
        <f aca="false">IF(ISNUMBER(H47),IF(ISERROR(VLOOKUP($A47,'liste reference'!$A$7:$P$904,3,0)),IF(ISERROR(VLOOKUP($A47,'liste reference'!$B$7:$P$904,2,0)),"",VLOOKUP($A47,'liste reference'!$B$7:$P$904,2,0)),VLOOKUP($A47,'liste reference'!$A$7:$P$904,3,0)),"")</f>
        <v/>
      </c>
      <c r="J47" s="481" t="str">
        <f aca="false">IF(ISNUMBER(H47),IF(ISERROR(VLOOKUP($A47,'liste reference'!$A$7:$P$904,4,0)),IF(ISERROR(VLOOKUP($A47,'liste reference'!$B$7:$P$904,3,0)),"",VLOOKUP($A47,'liste reference'!$B$7:$P$904,3,0)),VLOOKUP($A47,'liste reference'!$A$7:$P$904,4,0)),"")</f>
        <v/>
      </c>
      <c r="K47" s="482" t="str">
        <f aca="false">IF(A47="NEWCOD",IF(AB47="","Remplir le champs 'Nouveau taxa' svp.",$AB47),IF(ISTEXT($E47),"DEJA SAISI !",IF(A47="","",IF(ISERROR(VLOOKUP($A47,'liste reference'!$A$7:$D$904,2,0)),IF(ISERROR(VLOOKUP($A47,'liste reference'!$B$7:$D$904,1,0)),"code non répertorié ou synonyme",VLOOKUP($A47,'liste reference'!$B$7:$D$904,1,0)),VLOOKUP(A47,'liste reference'!$A$7:$D$904,2,0)))))</f>
        <v/>
      </c>
      <c r="L47" s="498"/>
      <c r="M47" s="498"/>
      <c r="N47" s="498"/>
      <c r="O47" s="484"/>
      <c r="P47" s="485" t="str">
        <f aca="false">IF($A47="NEWCOD",IF($AC47="","No",$AC47),IF(ISTEXT($E47),"DEJA SAISI !",IF($A47="","",IF(ISERROR(VLOOKUP($A47,'liste reference'!A:S,19,FALSE())),IF(ISERROR(VLOOKUP($A47,'liste reference'!B:S,19,FALSE())),"",VLOOKUP($A47,'liste reference'!B:S,19,FALSE())),VLOOKUP($A47,'liste reference'!A:S,19,FALSE())))))</f>
        <v/>
      </c>
      <c r="Q47" s="486" t="str">
        <f aca="false">IF(ISTEXT(H47),"",(B47*$B$7/100)+(C47*$C$7/100))</f>
        <v/>
      </c>
      <c r="R47" s="487" t="str">
        <f aca="false">IF(OR(ISTEXT(H47),Q47=0),"",IF(Q47&lt;0.1,1,IF(Q47&lt;1,2,IF(Q47&lt;10,3,IF(Q47&lt;50,4,IF(Q47&gt;=50,5,""))))))</f>
        <v/>
      </c>
      <c r="S47" s="487" t="n">
        <f aca="false">IF(ISERROR(R47*I47),0,R47*I47)</f>
        <v>0</v>
      </c>
      <c r="T47" s="487" t="n">
        <f aca="false">IF(ISERROR(R47*I47*J47),0,R47*I47*J47)</f>
        <v>0</v>
      </c>
      <c r="U47" s="499" t="n">
        <f aca="false">IF(ISERROR(R47*J47),0,R47*J47)</f>
        <v>0</v>
      </c>
      <c r="V47" s="488" t="str">
        <f aca="false">IF(AND(A47="",F47=0),"",IF(F47=0,"Il manque le(s) % de rec. !",""))</f>
        <v/>
      </c>
      <c r="W47" s="489"/>
      <c r="Y47" s="490" t="str">
        <f aca="false">IF(A47="new.cod","NEWCOD",IF(AND((Z47=""),ISTEXT(A47)),A47,IF(Z47="","",INDEX('liste reference'!$A$8:$A$904,Z47))))</f>
        <v/>
      </c>
      <c r="Z47" s="280" t="str">
        <f aca="false">IF(ISERROR(MATCH(A47,'liste reference'!$A$8:$A$904,0)),IF(ISERROR(MATCH(A47,'liste reference'!$B$8:$B$904,0)),"",(MATCH(A47,'liste reference'!$B$8:$B$904,0))),(MATCH(A47,'liste reference'!$A$8:$A$904,0)))</f>
        <v/>
      </c>
      <c r="AA47" s="491"/>
      <c r="AB47" s="492"/>
      <c r="AC47" s="492"/>
      <c r="BB47" s="280" t="str">
        <f aca="false">IF(A47="","",1)</f>
        <v/>
      </c>
    </row>
    <row r="48" customFormat="false" ht="12.75" hidden="false" customHeight="false" outlineLevel="0" collapsed="false">
      <c r="A48" s="493"/>
      <c r="B48" s="494"/>
      <c r="C48" s="495"/>
      <c r="D48" s="477" t="str">
        <f aca="false">IF(ISERROR(VLOOKUP($A48,'liste reference'!$A$7:$D$904,2,0)),IF(ISERROR(VLOOKUP($A48,'liste reference'!$B$7:$D$904,1,0)),"",VLOOKUP($A48,'liste reference'!$B$7:$D$904,1,0)),VLOOKUP($A48,'liste reference'!$A$7:$D$904,2,0))</f>
        <v/>
      </c>
      <c r="E48" s="496" t="n">
        <f aca="false">IF(D48="",0,VLOOKUP(D48,D$22:D40,1,0))</f>
        <v>0</v>
      </c>
      <c r="F48" s="501" t="n">
        <f aca="false">($B48*$B$7+$C48*$C$7)/100</f>
        <v>0</v>
      </c>
      <c r="G48" s="479" t="str">
        <f aca="false">IF(A48="","",IF(ISERROR(VLOOKUP($A48,'liste reference'!$A$7:$P$904,13,0)),IF(ISERROR(VLOOKUP($A48,'liste reference'!$B$7:$P$904,12,0)),"    -",VLOOKUP($A48,'liste reference'!$B$7:$P$904,12,0)),VLOOKUP($A48,'liste reference'!$A$7:$P$904,13,0)))</f>
        <v/>
      </c>
      <c r="H48" s="480" t="str">
        <f aca="false">IF(A48="","x",IF(ISERROR(VLOOKUP($A48,'liste reference'!$A$8:$P$904,14,0)),IF(ISERROR(VLOOKUP($A48,'liste reference'!$B$8:$P$904,13,0)),"x",VLOOKUP($A48,'liste reference'!$B$8:$P$904,13,0)),VLOOKUP($A48,'liste reference'!$A$8:$P$904,14,0)))</f>
        <v>x</v>
      </c>
      <c r="I48" s="481" t="str">
        <f aca="false">IF(ISNUMBER(H48),IF(ISERROR(VLOOKUP($A48,'liste reference'!$A$7:$P$904,3,0)),IF(ISERROR(VLOOKUP($A48,'liste reference'!$B$7:$P$904,2,0)),"",VLOOKUP($A48,'liste reference'!$B$7:$P$904,2,0)),VLOOKUP($A48,'liste reference'!$A$7:$P$904,3,0)),"")</f>
        <v/>
      </c>
      <c r="J48" s="481" t="str">
        <f aca="false">IF(ISNUMBER(H48),IF(ISERROR(VLOOKUP($A48,'liste reference'!$A$7:$P$904,4,0)),IF(ISERROR(VLOOKUP($A48,'liste reference'!$B$7:$P$904,3,0)),"",VLOOKUP($A48,'liste reference'!$B$7:$P$904,3,0)),VLOOKUP($A48,'liste reference'!$A$7:$P$904,4,0)),"")</f>
        <v/>
      </c>
      <c r="K48" s="482" t="str">
        <f aca="false">IF(A48="NEWCOD",IF(AB48="","Remplir le champs 'Nouveau taxa' svp.",$AB48),IF(ISTEXT($E48),"DEJA SAISI !",IF(A48="","",IF(ISERROR(VLOOKUP($A48,'liste reference'!$A$7:$D$904,2,0)),IF(ISERROR(VLOOKUP($A48,'liste reference'!$B$7:$D$904,1,0)),"code non répertorié ou synonyme",VLOOKUP($A48,'liste reference'!$B$7:$D$904,1,0)),VLOOKUP(A48,'liste reference'!$A$7:$D$904,2,0)))))</f>
        <v/>
      </c>
      <c r="L48" s="498"/>
      <c r="M48" s="498"/>
      <c r="N48" s="498"/>
      <c r="O48" s="484"/>
      <c r="P48" s="485" t="str">
        <f aca="false">IF($A48="NEWCOD",IF($AC48="","No",$AC48),IF(ISTEXT($E48),"DEJA SAISI !",IF($A48="","",IF(ISERROR(VLOOKUP($A48,'liste reference'!A:S,19,FALSE())),IF(ISERROR(VLOOKUP($A48,'liste reference'!B:S,19,FALSE())),"",VLOOKUP($A48,'liste reference'!B:S,19,FALSE())),VLOOKUP($A48,'liste reference'!A:S,19,FALSE())))))</f>
        <v/>
      </c>
      <c r="Q48" s="486" t="str">
        <f aca="false">IF(ISTEXT(H48),"",(B48*$B$7/100)+(C48*$C$7/100))</f>
        <v/>
      </c>
      <c r="R48" s="487" t="str">
        <f aca="false">IF(OR(ISTEXT(H48),Q48=0),"",IF(Q48&lt;0.1,1,IF(Q48&lt;1,2,IF(Q48&lt;10,3,IF(Q48&lt;50,4,IF(Q48&gt;=50,5,""))))))</f>
        <v/>
      </c>
      <c r="S48" s="487" t="n">
        <f aca="false">IF(ISERROR(R48*I48),0,R48*I48)</f>
        <v>0</v>
      </c>
      <c r="T48" s="487" t="n">
        <f aca="false">IF(ISERROR(R48*I48*J48),0,R48*I48*J48)</f>
        <v>0</v>
      </c>
      <c r="U48" s="499" t="n">
        <f aca="false">IF(ISERROR(R48*J48),0,R48*J48)</f>
        <v>0</v>
      </c>
      <c r="V48" s="488" t="str">
        <f aca="false">IF(AND(A48="",F48=0),"",IF(F48=0,"Il manque le(s) % de rec. !",""))</f>
        <v/>
      </c>
      <c r="W48" s="489"/>
      <c r="Y48" s="490" t="str">
        <f aca="false">IF(A48="new.cod","NEWCOD",IF(AND((Z48=""),ISTEXT(A48)),A48,IF(Z48="","",INDEX('liste reference'!$A$8:$A$904,Z48))))</f>
        <v/>
      </c>
      <c r="Z48" s="280" t="str">
        <f aca="false">IF(ISERROR(MATCH(A48,'liste reference'!$A$8:$A$904,0)),IF(ISERROR(MATCH(A48,'liste reference'!$B$8:$B$904,0)),"",(MATCH(A48,'liste reference'!$B$8:$B$904,0))),(MATCH(A48,'liste reference'!$A$8:$A$904,0)))</f>
        <v/>
      </c>
      <c r="AA48" s="491"/>
      <c r="AB48" s="492"/>
      <c r="AC48" s="492"/>
      <c r="BB48" s="280" t="str">
        <f aca="false">IF(A48="","",1)</f>
        <v/>
      </c>
    </row>
    <row r="49" customFormat="false" ht="12.75" hidden="false" customHeight="false" outlineLevel="0" collapsed="false">
      <c r="A49" s="493"/>
      <c r="B49" s="494"/>
      <c r="C49" s="495"/>
      <c r="D49" s="477" t="str">
        <f aca="false">IF(ISERROR(VLOOKUP($A49,'liste reference'!$A$7:$D$904,2,0)),IF(ISERROR(VLOOKUP($A49,'liste reference'!$B$7:$D$904,1,0)),"",VLOOKUP($A49,'liste reference'!$B$7:$D$904,1,0)),VLOOKUP($A49,'liste reference'!$A$7:$D$904,2,0))</f>
        <v/>
      </c>
      <c r="E49" s="496" t="n">
        <f aca="false">IF(D49="",0,VLOOKUP(D49,D$22:D48,1,0))</f>
        <v>0</v>
      </c>
      <c r="F49" s="501" t="n">
        <f aca="false">($B49*$B$7+$C49*$C$7)/100</f>
        <v>0</v>
      </c>
      <c r="G49" s="479" t="str">
        <f aca="false">IF(A49="","",IF(ISERROR(VLOOKUP($A49,'liste reference'!$A$7:$P$904,13,0)),IF(ISERROR(VLOOKUP($A49,'liste reference'!$B$7:$P$904,12,0)),"    -",VLOOKUP($A49,'liste reference'!$B$7:$P$904,12,0)),VLOOKUP($A49,'liste reference'!$A$7:$P$904,13,0)))</f>
        <v/>
      </c>
      <c r="H49" s="480" t="str">
        <f aca="false">IF(A49="","x",IF(ISERROR(VLOOKUP($A49,'liste reference'!$A$8:$P$904,14,0)),IF(ISERROR(VLOOKUP($A49,'liste reference'!$B$8:$P$904,13,0)),"x",VLOOKUP($A49,'liste reference'!$B$8:$P$904,13,0)),VLOOKUP($A49,'liste reference'!$A$8:$P$904,14,0)))</f>
        <v>x</v>
      </c>
      <c r="I49" s="481" t="str">
        <f aca="false">IF(ISNUMBER(H49),IF(ISERROR(VLOOKUP($A49,'liste reference'!$A$7:$P$904,3,0)),IF(ISERROR(VLOOKUP($A49,'liste reference'!$B$7:$P$904,2,0)),"",VLOOKUP($A49,'liste reference'!$B$7:$P$904,2,0)),VLOOKUP($A49,'liste reference'!$A$7:$P$904,3,0)),"")</f>
        <v/>
      </c>
      <c r="J49" s="481" t="str">
        <f aca="false">IF(ISNUMBER(H49),IF(ISERROR(VLOOKUP($A49,'liste reference'!$A$7:$P$904,4,0)),IF(ISERROR(VLOOKUP($A49,'liste reference'!$B$7:$P$904,3,0)),"",VLOOKUP($A49,'liste reference'!$B$7:$P$904,3,0)),VLOOKUP($A49,'liste reference'!$A$7:$P$904,4,0)),"")</f>
        <v/>
      </c>
      <c r="K49" s="482" t="str">
        <f aca="false">IF(A49="NEWCOD",IF(AB49="","Remplir le champs 'Nouveau taxa' svp.",$AB49),IF(ISTEXT($E49),"DEJA SAISI !",IF(A49="","",IF(ISERROR(VLOOKUP($A49,'liste reference'!$A$7:$D$904,2,0)),IF(ISERROR(VLOOKUP($A49,'liste reference'!$B$7:$D$904,1,0)),"code non répertorié ou synonyme",VLOOKUP($A49,'liste reference'!$B$7:$D$904,1,0)),VLOOKUP(A49,'liste reference'!$A$7:$D$904,2,0)))))</f>
        <v/>
      </c>
      <c r="L49" s="498"/>
      <c r="M49" s="498"/>
      <c r="N49" s="498"/>
      <c r="O49" s="484"/>
      <c r="P49" s="485" t="str">
        <f aca="false">IF($A49="NEWCOD",IF($AC49="","No",$AC49),IF(ISTEXT($E49),"DEJA SAISI !",IF($A49="","",IF(ISERROR(VLOOKUP($A49,'liste reference'!A:S,19,FALSE())),IF(ISERROR(VLOOKUP($A49,'liste reference'!B:S,19,FALSE())),"",VLOOKUP($A49,'liste reference'!B:S,19,FALSE())),VLOOKUP($A49,'liste reference'!A:S,19,FALSE())))))</f>
        <v/>
      </c>
      <c r="Q49" s="486" t="str">
        <f aca="false">IF(ISTEXT(H49),"",(B49*$B$7/100)+(C49*$C$7/100))</f>
        <v/>
      </c>
      <c r="R49" s="487" t="str">
        <f aca="false">IF(OR(ISTEXT(H49),Q49=0),"",IF(Q49&lt;0.1,1,IF(Q49&lt;1,2,IF(Q49&lt;10,3,IF(Q49&lt;50,4,IF(Q49&gt;=50,5,""))))))</f>
        <v/>
      </c>
      <c r="S49" s="487" t="n">
        <f aca="false">IF(ISERROR(R49*I49),0,R49*I49)</f>
        <v>0</v>
      </c>
      <c r="T49" s="487" t="n">
        <f aca="false">IF(ISERROR(R49*I49*J49),0,R49*I49*J49)</f>
        <v>0</v>
      </c>
      <c r="U49" s="499" t="n">
        <f aca="false">IF(ISERROR(R49*J49),0,R49*J49)</f>
        <v>0</v>
      </c>
      <c r="V49" s="488" t="str">
        <f aca="false">IF(AND(A49="",F49=0),"",IF(F49=0,"Il manque le(s) % de rec. !",""))</f>
        <v/>
      </c>
      <c r="W49" s="489"/>
      <c r="Y49" s="490" t="str">
        <f aca="false">IF(A49="new.cod","NEWCOD",IF(AND((Z49=""),ISTEXT(A49)),A49,IF(Z49="","",INDEX('liste reference'!$A$8:$A$904,Z49))))</f>
        <v/>
      </c>
      <c r="Z49" s="280" t="str">
        <f aca="false">IF(ISERROR(MATCH(A49,'liste reference'!$A$8:$A$904,0)),IF(ISERROR(MATCH(A49,'liste reference'!$B$8:$B$904,0)),"",(MATCH(A49,'liste reference'!$B$8:$B$904,0))),(MATCH(A49,'liste reference'!$A$8:$A$904,0)))</f>
        <v/>
      </c>
      <c r="AA49" s="491"/>
      <c r="AB49" s="492"/>
      <c r="AC49" s="492"/>
      <c r="BB49" s="280" t="str">
        <f aca="false">IF(A49="","",1)</f>
        <v/>
      </c>
    </row>
    <row r="50" customFormat="false" ht="12.75" hidden="false" customHeight="false" outlineLevel="0" collapsed="false">
      <c r="A50" s="493"/>
      <c r="B50" s="494"/>
      <c r="C50" s="495"/>
      <c r="D50" s="477" t="str">
        <f aca="false">IF(ISERROR(VLOOKUP($A50,'liste reference'!$A$7:$D$904,2,0)),IF(ISERROR(VLOOKUP($A50,'liste reference'!$B$7:$D$904,1,0)),"",VLOOKUP($A50,'liste reference'!$B$7:$D$904,1,0)),VLOOKUP($A50,'liste reference'!$A$7:$D$904,2,0))</f>
        <v/>
      </c>
      <c r="E50" s="496" t="n">
        <f aca="false">IF(D50="",0,VLOOKUP(D50,D$22:D49,1,0))</f>
        <v>0</v>
      </c>
      <c r="F50" s="501" t="n">
        <f aca="false">($B50*$B$7+$C50*$C$7)/100</f>
        <v>0</v>
      </c>
      <c r="G50" s="479" t="str">
        <f aca="false">IF(A50="","",IF(ISERROR(VLOOKUP($A50,'liste reference'!$A$7:$P$904,13,0)),IF(ISERROR(VLOOKUP($A50,'liste reference'!$B$7:$P$904,12,0)),"    -",VLOOKUP($A50,'liste reference'!$B$7:$P$904,12,0)),VLOOKUP($A50,'liste reference'!$A$7:$P$904,13,0)))</f>
        <v/>
      </c>
      <c r="H50" s="480" t="str">
        <f aca="false">IF(A50="","x",IF(ISERROR(VLOOKUP($A50,'liste reference'!$A$8:$P$904,14,0)),IF(ISERROR(VLOOKUP($A50,'liste reference'!$B$8:$P$904,13,0)),"x",VLOOKUP($A50,'liste reference'!$B$8:$P$904,13,0)),VLOOKUP($A50,'liste reference'!$A$8:$P$904,14,0)))</f>
        <v>x</v>
      </c>
      <c r="I50" s="481" t="str">
        <f aca="false">IF(ISNUMBER(H50),IF(ISERROR(VLOOKUP($A50,'liste reference'!$A$7:$P$904,3,0)),IF(ISERROR(VLOOKUP($A50,'liste reference'!$B$7:$P$904,2,0)),"",VLOOKUP($A50,'liste reference'!$B$7:$P$904,2,0)),VLOOKUP($A50,'liste reference'!$A$7:$P$904,3,0)),"")</f>
        <v/>
      </c>
      <c r="J50" s="481" t="str">
        <f aca="false">IF(ISNUMBER(H50),IF(ISERROR(VLOOKUP($A50,'liste reference'!$A$7:$P$904,4,0)),IF(ISERROR(VLOOKUP($A50,'liste reference'!$B$7:$P$904,3,0)),"",VLOOKUP($A50,'liste reference'!$B$7:$P$904,3,0)),VLOOKUP($A50,'liste reference'!$A$7:$P$904,4,0)),"")</f>
        <v/>
      </c>
      <c r="K50" s="482" t="str">
        <f aca="false">IF(A50="NEWCOD",IF(AB50="","Remplir le champs 'Nouveau taxa' svp.",$AB50),IF(ISTEXT($E50),"DEJA SAISI !",IF(A50="","",IF(ISERROR(VLOOKUP($A50,'liste reference'!$A$7:$D$904,2,0)),IF(ISERROR(VLOOKUP($A50,'liste reference'!$B$7:$D$904,1,0)),"code non répertorié ou synonyme",VLOOKUP($A50,'liste reference'!$B$7:$D$904,1,0)),VLOOKUP(A50,'liste reference'!$A$7:$D$904,2,0)))))</f>
        <v/>
      </c>
      <c r="L50" s="498"/>
      <c r="M50" s="498"/>
      <c r="N50" s="498"/>
      <c r="O50" s="484"/>
      <c r="P50" s="485" t="str">
        <f aca="false">IF($A50="NEWCOD",IF($AC50="","No",$AC50),IF(ISTEXT($E50),"DEJA SAISI !",IF($A50="","",IF(ISERROR(VLOOKUP($A50,'liste reference'!A:S,19,FALSE())),IF(ISERROR(VLOOKUP($A50,'liste reference'!B:S,19,FALSE())),"",VLOOKUP($A50,'liste reference'!B:S,19,FALSE())),VLOOKUP($A50,'liste reference'!A:S,19,FALSE())))))</f>
        <v/>
      </c>
      <c r="Q50" s="486" t="str">
        <f aca="false">IF(ISTEXT(H50),"",(B50*$B$7/100)+(C50*$C$7/100))</f>
        <v/>
      </c>
      <c r="R50" s="487" t="str">
        <f aca="false">IF(OR(ISTEXT(H50),Q50=0),"",IF(Q50&lt;0.1,1,IF(Q50&lt;1,2,IF(Q50&lt;10,3,IF(Q50&lt;50,4,IF(Q50&gt;=50,5,""))))))</f>
        <v/>
      </c>
      <c r="S50" s="487" t="n">
        <f aca="false">IF(ISERROR(R50*I50),0,R50*I50)</f>
        <v>0</v>
      </c>
      <c r="T50" s="487" t="n">
        <f aca="false">IF(ISERROR(R50*I50*J50),0,R50*I50*J50)</f>
        <v>0</v>
      </c>
      <c r="U50" s="499" t="n">
        <f aca="false">IF(ISERROR(R50*J50),0,R50*J50)</f>
        <v>0</v>
      </c>
      <c r="V50" s="488" t="str">
        <f aca="false">IF(AND(A50="",F50=0),"",IF(F50=0,"Il manque le(s) % de rec. !",""))</f>
        <v/>
      </c>
      <c r="W50" s="489"/>
      <c r="Y50" s="490" t="str">
        <f aca="false">IF(A50="new.cod","NEWCOD",IF(AND((Z50=""),ISTEXT(A50)),A50,IF(Z50="","",INDEX('liste reference'!$A$8:$A$904,Z50))))</f>
        <v/>
      </c>
      <c r="Z50" s="280" t="str">
        <f aca="false">IF(ISERROR(MATCH(A50,'liste reference'!$A$8:$A$904,0)),IF(ISERROR(MATCH(A50,'liste reference'!$B$8:$B$904,0)),"",(MATCH(A50,'liste reference'!$B$8:$B$904,0))),(MATCH(A50,'liste reference'!$A$8:$A$904,0)))</f>
        <v/>
      </c>
      <c r="AA50" s="491"/>
      <c r="AB50" s="492"/>
      <c r="AC50" s="492"/>
      <c r="BB50" s="280" t="str">
        <f aca="false">IF(A50="","",1)</f>
        <v/>
      </c>
    </row>
    <row r="51" customFormat="false" ht="12.75" hidden="false" customHeight="false" outlineLevel="0" collapsed="false">
      <c r="A51" s="493"/>
      <c r="B51" s="494"/>
      <c r="C51" s="495"/>
      <c r="D51" s="477" t="str">
        <f aca="false">IF(ISERROR(VLOOKUP($A51,'liste reference'!$A$7:$D$904,2,0)),IF(ISERROR(VLOOKUP($A51,'liste reference'!$B$7:$D$904,1,0)),"",VLOOKUP($A51,'liste reference'!$B$7:$D$904,1,0)),VLOOKUP($A51,'liste reference'!$A$7:$D$904,2,0))</f>
        <v/>
      </c>
      <c r="E51" s="496" t="n">
        <f aca="false">IF(D51="",0,VLOOKUP(D51,D$22:D50,1,0))</f>
        <v>0</v>
      </c>
      <c r="F51" s="501" t="n">
        <f aca="false">($B51*$B$7+$C51*$C$7)/100</f>
        <v>0</v>
      </c>
      <c r="G51" s="479" t="str">
        <f aca="false">IF(A51="","",IF(ISERROR(VLOOKUP($A51,'liste reference'!$A$7:$P$904,13,0)),IF(ISERROR(VLOOKUP($A51,'liste reference'!$B$7:$P$904,12,0)),"    -",VLOOKUP($A51,'liste reference'!$B$7:$P$904,12,0)),VLOOKUP($A51,'liste reference'!$A$7:$P$904,13,0)))</f>
        <v/>
      </c>
      <c r="H51" s="480" t="str">
        <f aca="false">IF(A51="","x",IF(ISERROR(VLOOKUP($A51,'liste reference'!$A$8:$P$904,14,0)),IF(ISERROR(VLOOKUP($A51,'liste reference'!$B$8:$P$904,13,0)),"x",VLOOKUP($A51,'liste reference'!$B$8:$P$904,13,0)),VLOOKUP($A51,'liste reference'!$A$8:$P$904,14,0)))</f>
        <v>x</v>
      </c>
      <c r="I51" s="481" t="str">
        <f aca="false">IF(ISNUMBER(H51),IF(ISERROR(VLOOKUP($A51,'liste reference'!$A$7:$P$904,3,0)),IF(ISERROR(VLOOKUP($A51,'liste reference'!$B$7:$P$904,2,0)),"",VLOOKUP($A51,'liste reference'!$B$7:$P$904,2,0)),VLOOKUP($A51,'liste reference'!$A$7:$P$904,3,0)),"")</f>
        <v/>
      </c>
      <c r="J51" s="481" t="str">
        <f aca="false">IF(ISNUMBER(H51),IF(ISERROR(VLOOKUP($A51,'liste reference'!$A$7:$P$904,4,0)),IF(ISERROR(VLOOKUP($A51,'liste reference'!$B$7:$P$904,3,0)),"",VLOOKUP($A51,'liste reference'!$B$7:$P$904,3,0)),VLOOKUP($A51,'liste reference'!$A$7:$P$904,4,0)),"")</f>
        <v/>
      </c>
      <c r="K51" s="482" t="str">
        <f aca="false">IF(A51="NEWCOD",IF(AB51="","Remplir le champs 'Nouveau taxa' svp.",$AB51),IF(ISTEXT($E51),"DEJA SAISI !",IF(A51="","",IF(ISERROR(VLOOKUP($A51,'liste reference'!$A$7:$D$904,2,0)),IF(ISERROR(VLOOKUP($A51,'liste reference'!$B$7:$D$904,1,0)),"code non répertorié ou synonyme",VLOOKUP($A51,'liste reference'!$B$7:$D$904,1,0)),VLOOKUP(A51,'liste reference'!$A$7:$D$904,2,0)))))</f>
        <v/>
      </c>
      <c r="L51" s="498"/>
      <c r="M51" s="498"/>
      <c r="N51" s="498"/>
      <c r="O51" s="484"/>
      <c r="P51" s="485" t="str">
        <f aca="false">IF($A51="NEWCOD",IF($AC51="","No",$AC51),IF(ISTEXT($E51),"DEJA SAISI !",IF($A51="","",IF(ISERROR(VLOOKUP($A51,'liste reference'!A:S,19,FALSE())),IF(ISERROR(VLOOKUP($A51,'liste reference'!B:S,19,FALSE())),"",VLOOKUP($A51,'liste reference'!B:S,19,FALSE())),VLOOKUP($A51,'liste reference'!A:S,19,FALSE())))))</f>
        <v/>
      </c>
      <c r="Q51" s="486" t="str">
        <f aca="false">IF(ISTEXT(H51),"",(B51*$B$7/100)+(C51*$C$7/100))</f>
        <v/>
      </c>
      <c r="R51" s="487" t="str">
        <f aca="false">IF(OR(ISTEXT(H51),Q51=0),"",IF(Q51&lt;0.1,1,IF(Q51&lt;1,2,IF(Q51&lt;10,3,IF(Q51&lt;50,4,IF(Q51&gt;=50,5,""))))))</f>
        <v/>
      </c>
      <c r="S51" s="487" t="n">
        <f aca="false">IF(ISERROR(R51*I51),0,R51*I51)</f>
        <v>0</v>
      </c>
      <c r="T51" s="487" t="n">
        <f aca="false">IF(ISERROR(R51*I51*J51),0,R51*I51*J51)</f>
        <v>0</v>
      </c>
      <c r="U51" s="499" t="n">
        <f aca="false">IF(ISERROR(R51*J51),0,R51*J51)</f>
        <v>0</v>
      </c>
      <c r="V51" s="488" t="str">
        <f aca="false">IF(AND(A51="",F51=0),"",IF(F51=0,"Il manque le(s) % de rec. !",""))</f>
        <v/>
      </c>
      <c r="W51" s="489"/>
      <c r="Y51" s="490" t="str">
        <f aca="false">IF(A51="new.cod","NEWCOD",IF(AND((Z51=""),ISTEXT(A51)),A51,IF(Z51="","",INDEX('liste reference'!$A$8:$A$904,Z51))))</f>
        <v/>
      </c>
      <c r="Z51" s="280" t="str">
        <f aca="false">IF(ISERROR(MATCH(A51,'liste reference'!$A$8:$A$904,0)),IF(ISERROR(MATCH(A51,'liste reference'!$B$8:$B$904,0)),"",(MATCH(A51,'liste reference'!$B$8:$B$904,0))),(MATCH(A51,'liste reference'!$A$8:$A$904,0)))</f>
        <v/>
      </c>
      <c r="AA51" s="491"/>
      <c r="AB51" s="492"/>
      <c r="AC51" s="492"/>
      <c r="BB51" s="280" t="str">
        <f aca="false">IF(A51="","",1)</f>
        <v/>
      </c>
    </row>
    <row r="52" customFormat="false" ht="12.75" hidden="false" customHeight="false" outlineLevel="0" collapsed="false">
      <c r="A52" s="493"/>
      <c r="B52" s="494"/>
      <c r="C52" s="495"/>
      <c r="D52" s="477" t="str">
        <f aca="false">IF(ISERROR(VLOOKUP($A52,'liste reference'!$A$7:$D$904,2,0)),IF(ISERROR(VLOOKUP($A52,'liste reference'!$B$7:$D$904,1,0)),"",VLOOKUP($A52,'liste reference'!$B$7:$D$904,1,0)),VLOOKUP($A52,'liste reference'!$A$7:$D$904,2,0))</f>
        <v/>
      </c>
      <c r="E52" s="496" t="n">
        <f aca="false">IF(D52="",0,VLOOKUP(D52,D$22:D51,1,0))</f>
        <v>0</v>
      </c>
      <c r="F52" s="501" t="n">
        <f aca="false">($B52*$B$7+$C52*$C$7)/100</f>
        <v>0</v>
      </c>
      <c r="G52" s="479" t="str">
        <f aca="false">IF(A52="","",IF(ISERROR(VLOOKUP($A52,'liste reference'!$A$7:$P$904,13,0)),IF(ISERROR(VLOOKUP($A52,'liste reference'!$B$7:$P$904,12,0)),"    -",VLOOKUP($A52,'liste reference'!$B$7:$P$904,12,0)),VLOOKUP($A52,'liste reference'!$A$7:$P$904,13,0)))</f>
        <v/>
      </c>
      <c r="H52" s="480" t="str">
        <f aca="false">IF(A52="","x",IF(ISERROR(VLOOKUP($A52,'liste reference'!$A$8:$P$904,14,0)),IF(ISERROR(VLOOKUP($A52,'liste reference'!$B$8:$P$904,13,0)),"x",VLOOKUP($A52,'liste reference'!$B$8:$P$904,13,0)),VLOOKUP($A52,'liste reference'!$A$8:$P$904,14,0)))</f>
        <v>x</v>
      </c>
      <c r="I52" s="481" t="str">
        <f aca="false">IF(ISNUMBER(H52),IF(ISERROR(VLOOKUP($A52,'liste reference'!$A$7:$P$904,3,0)),IF(ISERROR(VLOOKUP($A52,'liste reference'!$B$7:$P$904,2,0)),"",VLOOKUP($A52,'liste reference'!$B$7:$P$904,2,0)),VLOOKUP($A52,'liste reference'!$A$7:$P$904,3,0)),"")</f>
        <v/>
      </c>
      <c r="J52" s="481" t="str">
        <f aca="false">IF(ISNUMBER(H52),IF(ISERROR(VLOOKUP($A52,'liste reference'!$A$7:$P$904,4,0)),IF(ISERROR(VLOOKUP($A52,'liste reference'!$B$7:$P$904,3,0)),"",VLOOKUP($A52,'liste reference'!$B$7:$P$904,3,0)),VLOOKUP($A52,'liste reference'!$A$7:$P$904,4,0)),"")</f>
        <v/>
      </c>
      <c r="K52" s="482" t="str">
        <f aca="false">IF(A52="NEWCOD",IF(AB52="","Remplir le champs 'Nouveau taxa' svp.",$AB52),IF(ISTEXT($E52),"DEJA SAISI !",IF(A52="","",IF(ISERROR(VLOOKUP($A52,'liste reference'!$A$7:$D$904,2,0)),IF(ISERROR(VLOOKUP($A52,'liste reference'!$B$7:$D$904,1,0)),"code non répertorié ou synonyme",VLOOKUP($A52,'liste reference'!$B$7:$D$904,1,0)),VLOOKUP(A52,'liste reference'!$A$7:$D$904,2,0)))))</f>
        <v/>
      </c>
      <c r="L52" s="498"/>
      <c r="M52" s="498"/>
      <c r="N52" s="498"/>
      <c r="O52" s="484"/>
      <c r="P52" s="485" t="str">
        <f aca="false">IF($A52="NEWCOD",IF($AC52="","No",$AC52),IF(ISTEXT($E52),"DEJA SAISI !",IF($A52="","",IF(ISERROR(VLOOKUP($A52,'liste reference'!A:S,19,FALSE())),IF(ISERROR(VLOOKUP($A52,'liste reference'!B:S,19,FALSE())),"",VLOOKUP($A52,'liste reference'!B:S,19,FALSE())),VLOOKUP($A52,'liste reference'!A:S,19,FALSE())))))</f>
        <v/>
      </c>
      <c r="Q52" s="486" t="str">
        <f aca="false">IF(ISTEXT(H52),"",(B52*$B$7/100)+(C52*$C$7/100))</f>
        <v/>
      </c>
      <c r="R52" s="487" t="str">
        <f aca="false">IF(OR(ISTEXT(H52),Q52=0),"",IF(Q52&lt;0.1,1,IF(Q52&lt;1,2,IF(Q52&lt;10,3,IF(Q52&lt;50,4,IF(Q52&gt;=50,5,""))))))</f>
        <v/>
      </c>
      <c r="S52" s="487" t="n">
        <f aca="false">IF(ISERROR(R52*I52),0,R52*I52)</f>
        <v>0</v>
      </c>
      <c r="T52" s="487" t="n">
        <f aca="false">IF(ISERROR(R52*I52*J52),0,R52*I52*J52)</f>
        <v>0</v>
      </c>
      <c r="U52" s="499" t="n">
        <f aca="false">IF(ISERROR(R52*J52),0,R52*J52)</f>
        <v>0</v>
      </c>
      <c r="V52" s="488" t="str">
        <f aca="false">IF(AND(A52="",F52=0),"",IF(F52=0,"Il manque le(s) % de rec. !",""))</f>
        <v/>
      </c>
      <c r="W52" s="489"/>
      <c r="Y52" s="490" t="str">
        <f aca="false">IF(A52="new.cod","NEWCOD",IF(AND((Z52=""),ISTEXT(A52)),A52,IF(Z52="","",INDEX('liste reference'!$A$8:$A$904,Z52))))</f>
        <v/>
      </c>
      <c r="Z52" s="280" t="str">
        <f aca="false">IF(ISERROR(MATCH(A52,'liste reference'!$A$8:$A$904,0)),IF(ISERROR(MATCH(A52,'liste reference'!$B$8:$B$904,0)),"",(MATCH(A52,'liste reference'!$B$8:$B$904,0))),(MATCH(A52,'liste reference'!$A$8:$A$904,0)))</f>
        <v/>
      </c>
      <c r="AA52" s="491"/>
      <c r="AB52" s="492"/>
      <c r="AC52" s="492"/>
      <c r="BB52" s="280" t="str">
        <f aca="false">IF(A52="","",1)</f>
        <v/>
      </c>
    </row>
    <row r="53" customFormat="false" ht="12.75" hidden="false" customHeight="false" outlineLevel="0" collapsed="false">
      <c r="A53" s="493"/>
      <c r="B53" s="494"/>
      <c r="C53" s="495"/>
      <c r="D53" s="477" t="str">
        <f aca="false">IF(ISERROR(VLOOKUP($A53,'liste reference'!$A$7:$D$904,2,0)),IF(ISERROR(VLOOKUP($A53,'liste reference'!$B$7:$D$904,1,0)),"",VLOOKUP($A53,'liste reference'!$B$7:$D$904,1,0)),VLOOKUP($A53,'liste reference'!$A$7:$D$904,2,0))</f>
        <v/>
      </c>
      <c r="E53" s="496" t="n">
        <f aca="false">IF(D53="",0,VLOOKUP(D53,D$22:D52,1,0))</f>
        <v>0</v>
      </c>
      <c r="F53" s="501" t="n">
        <f aca="false">($B53*$B$7+$C53*$C$7)/100</f>
        <v>0</v>
      </c>
      <c r="G53" s="479" t="str">
        <f aca="false">IF(A53="","",IF(ISERROR(VLOOKUP($A53,'liste reference'!$A$7:$P$904,13,0)),IF(ISERROR(VLOOKUP($A53,'liste reference'!$B$7:$P$904,12,0)),"    -",VLOOKUP($A53,'liste reference'!$B$7:$P$904,12,0)),VLOOKUP($A53,'liste reference'!$A$7:$P$904,13,0)))</f>
        <v/>
      </c>
      <c r="H53" s="480" t="str">
        <f aca="false">IF(A53="","x",IF(ISERROR(VLOOKUP($A53,'liste reference'!$A$8:$P$904,14,0)),IF(ISERROR(VLOOKUP($A53,'liste reference'!$B$8:$P$904,13,0)),"x",VLOOKUP($A53,'liste reference'!$B$8:$P$904,13,0)),VLOOKUP($A53,'liste reference'!$A$8:$P$904,14,0)))</f>
        <v>x</v>
      </c>
      <c r="I53" s="481" t="str">
        <f aca="false">IF(ISNUMBER(H53),IF(ISERROR(VLOOKUP($A53,'liste reference'!$A$7:$P$904,3,0)),IF(ISERROR(VLOOKUP($A53,'liste reference'!$B$7:$P$904,2,0)),"",VLOOKUP($A53,'liste reference'!$B$7:$P$904,2,0)),VLOOKUP($A53,'liste reference'!$A$7:$P$904,3,0)),"")</f>
        <v/>
      </c>
      <c r="J53" s="481" t="str">
        <f aca="false">IF(ISNUMBER(H53),IF(ISERROR(VLOOKUP($A53,'liste reference'!$A$7:$P$904,4,0)),IF(ISERROR(VLOOKUP($A53,'liste reference'!$B$7:$P$904,3,0)),"",VLOOKUP($A53,'liste reference'!$B$7:$P$904,3,0)),VLOOKUP($A53,'liste reference'!$A$7:$P$904,4,0)),"")</f>
        <v/>
      </c>
      <c r="K53" s="482" t="str">
        <f aca="false">IF(A53="NEWCOD",IF(AB53="","Remplir le champs 'Nouveau taxa' svp.",$AB53),IF(ISTEXT($E53),"DEJA SAISI !",IF(A53="","",IF(ISERROR(VLOOKUP($A53,'liste reference'!$A$7:$D$904,2,0)),IF(ISERROR(VLOOKUP($A53,'liste reference'!$B$7:$D$904,1,0)),"code non répertorié ou synonyme",VLOOKUP($A53,'liste reference'!$B$7:$D$904,1,0)),VLOOKUP(A53,'liste reference'!$A$7:$D$904,2,0)))))</f>
        <v/>
      </c>
      <c r="L53" s="498"/>
      <c r="M53" s="498"/>
      <c r="N53" s="498"/>
      <c r="O53" s="484"/>
      <c r="P53" s="485" t="str">
        <f aca="false">IF($A53="NEWCOD",IF($AC53="","No",$AC53),IF(ISTEXT($E53),"DEJA SAISI !",IF($A53="","",IF(ISERROR(VLOOKUP($A53,'liste reference'!A:S,19,FALSE())),IF(ISERROR(VLOOKUP($A53,'liste reference'!B:S,19,FALSE())),"",VLOOKUP($A53,'liste reference'!B:S,19,FALSE())),VLOOKUP($A53,'liste reference'!A:S,19,FALSE())))))</f>
        <v/>
      </c>
      <c r="Q53" s="486" t="str">
        <f aca="false">IF(ISTEXT(H53),"",(B53*$B$7/100)+(C53*$C$7/100))</f>
        <v/>
      </c>
      <c r="R53" s="487" t="str">
        <f aca="false">IF(OR(ISTEXT(H53),Q53=0),"",IF(Q53&lt;0.1,1,IF(Q53&lt;1,2,IF(Q53&lt;10,3,IF(Q53&lt;50,4,IF(Q53&gt;=50,5,""))))))</f>
        <v/>
      </c>
      <c r="S53" s="487" t="n">
        <f aca="false">IF(ISERROR(R53*I53),0,R53*I53)</f>
        <v>0</v>
      </c>
      <c r="T53" s="487" t="n">
        <f aca="false">IF(ISERROR(R53*I53*J53),0,R53*I53*J53)</f>
        <v>0</v>
      </c>
      <c r="U53" s="499" t="n">
        <f aca="false">IF(ISERROR(R53*J53),0,R53*J53)</f>
        <v>0</v>
      </c>
      <c r="V53" s="488" t="str">
        <f aca="false">IF(AND(A53="",F53=0),"",IF(F53=0,"Il manque le(s) % de rec. !",""))</f>
        <v/>
      </c>
      <c r="W53" s="489"/>
      <c r="Y53" s="490" t="str">
        <f aca="false">IF(A53="new.cod","NEWCOD",IF(AND((Z53=""),ISTEXT(A53)),A53,IF(Z53="","",INDEX('liste reference'!$A$8:$A$904,Z53))))</f>
        <v/>
      </c>
      <c r="Z53" s="280" t="str">
        <f aca="false">IF(ISERROR(MATCH(A53,'liste reference'!$A$8:$A$904,0)),IF(ISERROR(MATCH(A53,'liste reference'!$B$8:$B$904,0)),"",(MATCH(A53,'liste reference'!$B$8:$B$904,0))),(MATCH(A53,'liste reference'!$A$8:$A$904,0)))</f>
        <v/>
      </c>
      <c r="AA53" s="491"/>
      <c r="AB53" s="492"/>
      <c r="AC53" s="492"/>
      <c r="BB53" s="280" t="str">
        <f aca="false">IF(A53="","",1)</f>
        <v/>
      </c>
    </row>
    <row r="54" customFormat="false" ht="12.75" hidden="false" customHeight="false" outlineLevel="0" collapsed="false">
      <c r="A54" s="493"/>
      <c r="B54" s="494"/>
      <c r="C54" s="495"/>
      <c r="D54" s="477" t="str">
        <f aca="false">IF(ISERROR(VLOOKUP($A54,'liste reference'!$A$7:$D$904,2,0)),IF(ISERROR(VLOOKUP($A54,'liste reference'!$B$7:$D$904,1,0)),"",VLOOKUP($A54,'liste reference'!$B$7:$D$904,1,0)),VLOOKUP($A54,'liste reference'!$A$7:$D$904,2,0))</f>
        <v/>
      </c>
      <c r="E54" s="496" t="n">
        <f aca="false">IF(D54="",0,VLOOKUP(D54,D$22:D53,1,0))</f>
        <v>0</v>
      </c>
      <c r="F54" s="501" t="n">
        <f aca="false">($B54*$B$7+$C54*$C$7)/100</f>
        <v>0</v>
      </c>
      <c r="G54" s="479" t="str">
        <f aca="false">IF(A54="","",IF(ISERROR(VLOOKUP($A54,'liste reference'!$A$7:$P$904,13,0)),IF(ISERROR(VLOOKUP($A54,'liste reference'!$B$7:$P$904,12,0)),"    -",VLOOKUP($A54,'liste reference'!$B$7:$P$904,12,0)),VLOOKUP($A54,'liste reference'!$A$7:$P$904,13,0)))</f>
        <v/>
      </c>
      <c r="H54" s="480" t="str">
        <f aca="false">IF(A54="","x",IF(ISERROR(VLOOKUP($A54,'liste reference'!$A$8:$P$904,14,0)),IF(ISERROR(VLOOKUP($A54,'liste reference'!$B$8:$P$904,13,0)),"x",VLOOKUP($A54,'liste reference'!$B$8:$P$904,13,0)),VLOOKUP($A54,'liste reference'!$A$8:$P$904,14,0)))</f>
        <v>x</v>
      </c>
      <c r="I54" s="481" t="str">
        <f aca="false">IF(ISNUMBER(H54),IF(ISERROR(VLOOKUP($A54,'liste reference'!$A$7:$P$904,3,0)),IF(ISERROR(VLOOKUP($A54,'liste reference'!$B$7:$P$904,2,0)),"",VLOOKUP($A54,'liste reference'!$B$7:$P$904,2,0)),VLOOKUP($A54,'liste reference'!$A$7:$P$904,3,0)),"")</f>
        <v/>
      </c>
      <c r="J54" s="481" t="str">
        <f aca="false">IF(ISNUMBER(H54),IF(ISERROR(VLOOKUP($A54,'liste reference'!$A$7:$P$904,4,0)),IF(ISERROR(VLOOKUP($A54,'liste reference'!$B$7:$P$904,3,0)),"",VLOOKUP($A54,'liste reference'!$B$7:$P$904,3,0)),VLOOKUP($A54,'liste reference'!$A$7:$P$904,4,0)),"")</f>
        <v/>
      </c>
      <c r="K54" s="482" t="str">
        <f aca="false">IF(A54="NEWCOD",IF(AB54="","Remplir le champs 'Nouveau taxa' svp.",$AB54),IF(ISTEXT($E54),"DEJA SAISI !",IF(A54="","",IF(ISERROR(VLOOKUP($A54,'liste reference'!$A$7:$D$904,2,0)),IF(ISERROR(VLOOKUP($A54,'liste reference'!$B$7:$D$904,1,0)),"code non répertorié ou synonyme",VLOOKUP($A54,'liste reference'!$B$7:$D$904,1,0)),VLOOKUP(A54,'liste reference'!$A$7:$D$904,2,0)))))</f>
        <v/>
      </c>
      <c r="L54" s="498"/>
      <c r="M54" s="498"/>
      <c r="N54" s="498"/>
      <c r="O54" s="484"/>
      <c r="P54" s="485" t="str">
        <f aca="false">IF($A54="NEWCOD",IF($AC54="","No",$AC54),IF(ISTEXT($E54),"DEJA SAISI !",IF($A54="","",IF(ISERROR(VLOOKUP($A54,'liste reference'!A:S,19,FALSE())),IF(ISERROR(VLOOKUP($A54,'liste reference'!B:S,19,FALSE())),"",VLOOKUP($A54,'liste reference'!B:S,19,FALSE())),VLOOKUP($A54,'liste reference'!A:S,19,FALSE())))))</f>
        <v/>
      </c>
      <c r="Q54" s="486" t="str">
        <f aca="false">IF(ISTEXT(H54),"",(B54*$B$7/100)+(C54*$C$7/100))</f>
        <v/>
      </c>
      <c r="R54" s="487" t="str">
        <f aca="false">IF(OR(ISTEXT(H54),Q54=0),"",IF(Q54&lt;0.1,1,IF(Q54&lt;1,2,IF(Q54&lt;10,3,IF(Q54&lt;50,4,IF(Q54&gt;=50,5,""))))))</f>
        <v/>
      </c>
      <c r="S54" s="487" t="n">
        <f aca="false">IF(ISERROR(R54*I54),0,R54*I54)</f>
        <v>0</v>
      </c>
      <c r="T54" s="487" t="n">
        <f aca="false">IF(ISERROR(R54*I54*J54),0,R54*I54*J54)</f>
        <v>0</v>
      </c>
      <c r="U54" s="499" t="n">
        <f aca="false">IF(ISERROR(R54*J54),0,R54*J54)</f>
        <v>0</v>
      </c>
      <c r="V54" s="488" t="str">
        <f aca="false">IF(AND(A54="",F54=0),"",IF(F54=0,"Il manque le(s) % de rec. !",""))</f>
        <v/>
      </c>
      <c r="W54" s="489"/>
      <c r="Y54" s="490" t="str">
        <f aca="false">IF(A54="new.cod","NEWCOD",IF(AND((Z54=""),ISTEXT(A54)),A54,IF(Z54="","",INDEX('liste reference'!$A$8:$A$904,Z54))))</f>
        <v/>
      </c>
      <c r="Z54" s="280" t="str">
        <f aca="false">IF(ISERROR(MATCH(A54,'liste reference'!$A$8:$A$904,0)),IF(ISERROR(MATCH(A54,'liste reference'!$B$8:$B$904,0)),"",(MATCH(A54,'liste reference'!$B$8:$B$904,0))),(MATCH(A54,'liste reference'!$A$8:$A$904,0)))</f>
        <v/>
      </c>
      <c r="AA54" s="491"/>
      <c r="AB54" s="492"/>
      <c r="AC54" s="492"/>
      <c r="BB54" s="280" t="str">
        <f aca="false">IF(A54="","",1)</f>
        <v/>
      </c>
    </row>
    <row r="55" customFormat="false" ht="12.75" hidden="false" customHeight="false" outlineLevel="0" collapsed="false">
      <c r="A55" s="493"/>
      <c r="B55" s="494"/>
      <c r="C55" s="495"/>
      <c r="D55" s="477" t="str">
        <f aca="false">IF(ISERROR(VLOOKUP($A55,'liste reference'!$A$7:$D$904,2,0)),IF(ISERROR(VLOOKUP($A55,'liste reference'!$B$7:$D$904,1,0)),"",VLOOKUP($A55,'liste reference'!$B$7:$D$904,1,0)),VLOOKUP($A55,'liste reference'!$A$7:$D$904,2,0))</f>
        <v/>
      </c>
      <c r="E55" s="496" t="n">
        <f aca="false">IF(D55="",0,VLOOKUP(D55,D$22:D54,1,0))</f>
        <v>0</v>
      </c>
      <c r="F55" s="501" t="n">
        <f aca="false">($B55*$B$7+$C55*$C$7)/100</f>
        <v>0</v>
      </c>
      <c r="G55" s="479" t="str">
        <f aca="false">IF(A55="","",IF(ISERROR(VLOOKUP($A55,'liste reference'!$A$7:$P$904,13,0)),IF(ISERROR(VLOOKUP($A55,'liste reference'!$B$7:$P$904,12,0)),"    -",VLOOKUP($A55,'liste reference'!$B$7:$P$904,12,0)),VLOOKUP($A55,'liste reference'!$A$7:$P$904,13,0)))</f>
        <v/>
      </c>
      <c r="H55" s="480" t="str">
        <f aca="false">IF(A55="","x",IF(ISERROR(VLOOKUP($A55,'liste reference'!$A$8:$P$904,14,0)),IF(ISERROR(VLOOKUP($A55,'liste reference'!$B$8:$P$904,13,0)),"x",VLOOKUP($A55,'liste reference'!$B$8:$P$904,13,0)),VLOOKUP($A55,'liste reference'!$A$8:$P$904,14,0)))</f>
        <v>x</v>
      </c>
      <c r="I55" s="481" t="str">
        <f aca="false">IF(ISNUMBER(H55),IF(ISERROR(VLOOKUP($A55,'liste reference'!$A$7:$P$904,3,0)),IF(ISERROR(VLOOKUP($A55,'liste reference'!$B$7:$P$904,2,0)),"",VLOOKUP($A55,'liste reference'!$B$7:$P$904,2,0)),VLOOKUP($A55,'liste reference'!$A$7:$P$904,3,0)),"")</f>
        <v/>
      </c>
      <c r="J55" s="481" t="str">
        <f aca="false">IF(ISNUMBER(H55),IF(ISERROR(VLOOKUP($A55,'liste reference'!$A$7:$P$904,4,0)),IF(ISERROR(VLOOKUP($A55,'liste reference'!$B$7:$P$904,3,0)),"",VLOOKUP($A55,'liste reference'!$B$7:$P$904,3,0)),VLOOKUP($A55,'liste reference'!$A$7:$P$904,4,0)),"")</f>
        <v/>
      </c>
      <c r="K55" s="482" t="str">
        <f aca="false">IF(A55="NEWCOD",IF(AB55="","Remplir le champs 'Nouveau taxa' svp.",$AB55),IF(ISTEXT($E55),"DEJA SAISI !",IF(A55="","",IF(ISERROR(VLOOKUP($A55,'liste reference'!$A$7:$D$904,2,0)),IF(ISERROR(VLOOKUP($A55,'liste reference'!$B$7:$D$904,1,0)),"code non répertorié ou synonyme",VLOOKUP($A55,'liste reference'!$B$7:$D$904,1,0)),VLOOKUP(A55,'liste reference'!$A$7:$D$904,2,0)))))</f>
        <v/>
      </c>
      <c r="L55" s="498"/>
      <c r="M55" s="498"/>
      <c r="N55" s="498"/>
      <c r="O55" s="484"/>
      <c r="P55" s="485" t="str">
        <f aca="false">IF($A55="NEWCOD",IF($AC55="","No",$AC55),IF(ISTEXT($E55),"DEJA SAISI !",IF($A55="","",IF(ISERROR(VLOOKUP($A55,'liste reference'!A:S,19,FALSE())),IF(ISERROR(VLOOKUP($A55,'liste reference'!B:S,19,FALSE())),"",VLOOKUP($A55,'liste reference'!B:S,19,FALSE())),VLOOKUP($A55,'liste reference'!A:S,19,FALSE())))))</f>
        <v/>
      </c>
      <c r="Q55" s="486" t="str">
        <f aca="false">IF(ISTEXT(H55),"",(B55*$B$7/100)+(C55*$C$7/100))</f>
        <v/>
      </c>
      <c r="R55" s="487" t="str">
        <f aca="false">IF(OR(ISTEXT(H55),Q55=0),"",IF(Q55&lt;0.1,1,IF(Q55&lt;1,2,IF(Q55&lt;10,3,IF(Q55&lt;50,4,IF(Q55&gt;=50,5,""))))))</f>
        <v/>
      </c>
      <c r="S55" s="487" t="n">
        <f aca="false">IF(ISERROR(R55*I55),0,R55*I55)</f>
        <v>0</v>
      </c>
      <c r="T55" s="487" t="n">
        <f aca="false">IF(ISERROR(R55*I55*J55),0,R55*I55*J55)</f>
        <v>0</v>
      </c>
      <c r="U55" s="499" t="n">
        <f aca="false">IF(ISERROR(R55*J55),0,R55*J55)</f>
        <v>0</v>
      </c>
      <c r="V55" s="488" t="str">
        <f aca="false">IF(AND(A55="",F55=0),"",IF(F55=0,"Il manque le(s) % de rec. !",""))</f>
        <v/>
      </c>
      <c r="W55" s="489"/>
      <c r="Y55" s="490" t="str">
        <f aca="false">IF(A55="new.cod","NEWCOD",IF(AND((Z55=""),ISTEXT(A55)),A55,IF(Z55="","",INDEX('liste reference'!$A$8:$A$904,Z55))))</f>
        <v/>
      </c>
      <c r="Z55" s="280" t="str">
        <f aca="false">IF(ISERROR(MATCH(A55,'liste reference'!$A$8:$A$904,0)),IF(ISERROR(MATCH(A55,'liste reference'!$B$8:$B$904,0)),"",(MATCH(A55,'liste reference'!$B$8:$B$904,0))),(MATCH(A55,'liste reference'!$A$8:$A$904,0)))</f>
        <v/>
      </c>
      <c r="AA55" s="491"/>
      <c r="AB55" s="492"/>
      <c r="AC55" s="492"/>
      <c r="BB55" s="280" t="str">
        <f aca="false">IF(A55="","",1)</f>
        <v/>
      </c>
    </row>
    <row r="56" customFormat="false" ht="12.75" hidden="false" customHeight="false" outlineLevel="0" collapsed="false">
      <c r="A56" s="493"/>
      <c r="B56" s="494"/>
      <c r="C56" s="495"/>
      <c r="D56" s="477" t="str">
        <f aca="false">IF(ISERROR(VLOOKUP($A56,'liste reference'!$A$7:$D$904,2,0)),IF(ISERROR(VLOOKUP($A56,'liste reference'!$B$7:$D$904,1,0)),"",VLOOKUP($A56,'liste reference'!$B$7:$D$904,1,0)),VLOOKUP($A56,'liste reference'!$A$7:$D$904,2,0))</f>
        <v/>
      </c>
      <c r="E56" s="496" t="n">
        <f aca="false">IF(D56="",0,VLOOKUP(D56,D$22:D55,1,0))</f>
        <v>0</v>
      </c>
      <c r="F56" s="501" t="n">
        <f aca="false">($B56*$B$7+$C56*$C$7)/100</f>
        <v>0</v>
      </c>
      <c r="G56" s="479" t="str">
        <f aca="false">IF(A56="","",IF(ISERROR(VLOOKUP($A56,'liste reference'!$A$7:$P$904,13,0)),IF(ISERROR(VLOOKUP($A56,'liste reference'!$B$7:$P$904,12,0)),"    -",VLOOKUP($A56,'liste reference'!$B$7:$P$904,12,0)),VLOOKUP($A56,'liste reference'!$A$7:$P$904,13,0)))</f>
        <v/>
      </c>
      <c r="H56" s="480" t="str">
        <f aca="false">IF(A56="","x",IF(ISERROR(VLOOKUP($A56,'liste reference'!$A$8:$P$904,14,0)),IF(ISERROR(VLOOKUP($A56,'liste reference'!$B$8:$P$904,13,0)),"x",VLOOKUP($A56,'liste reference'!$B$8:$P$904,13,0)),VLOOKUP($A56,'liste reference'!$A$8:$P$904,14,0)))</f>
        <v>x</v>
      </c>
      <c r="I56" s="481" t="str">
        <f aca="false">IF(ISNUMBER(H56),IF(ISERROR(VLOOKUP($A56,'liste reference'!$A$7:$P$904,3,0)),IF(ISERROR(VLOOKUP($A56,'liste reference'!$B$7:$P$904,2,0)),"",VLOOKUP($A56,'liste reference'!$B$7:$P$904,2,0)),VLOOKUP($A56,'liste reference'!$A$7:$P$904,3,0)),"")</f>
        <v/>
      </c>
      <c r="J56" s="481" t="str">
        <f aca="false">IF(ISNUMBER(H56),IF(ISERROR(VLOOKUP($A56,'liste reference'!$A$7:$P$904,4,0)),IF(ISERROR(VLOOKUP($A56,'liste reference'!$B$7:$P$904,3,0)),"",VLOOKUP($A56,'liste reference'!$B$7:$P$904,3,0)),VLOOKUP($A56,'liste reference'!$A$7:$P$904,4,0)),"")</f>
        <v/>
      </c>
      <c r="K56" s="482" t="str">
        <f aca="false">IF(A56="NEWCOD",IF(AB56="","Remplir le champs 'Nouveau taxa' svp.",$AB56),IF(ISTEXT($E56),"DEJA SAISI !",IF(A56="","",IF(ISERROR(VLOOKUP($A56,'liste reference'!$A$7:$D$904,2,0)),IF(ISERROR(VLOOKUP($A56,'liste reference'!$B$7:$D$904,1,0)),"code non répertorié ou synonyme",VLOOKUP($A56,'liste reference'!$B$7:$D$904,1,0)),VLOOKUP(A56,'liste reference'!$A$7:$D$904,2,0)))))</f>
        <v/>
      </c>
      <c r="L56" s="498"/>
      <c r="M56" s="498"/>
      <c r="N56" s="498"/>
      <c r="O56" s="484"/>
      <c r="P56" s="485" t="str">
        <f aca="false">IF($A56="NEWCOD",IF($AC56="","No",$AC56),IF(ISTEXT($E56),"DEJA SAISI !",IF($A56="","",IF(ISERROR(VLOOKUP($A56,'liste reference'!A:S,19,FALSE())),IF(ISERROR(VLOOKUP($A56,'liste reference'!B:S,19,FALSE())),"",VLOOKUP($A56,'liste reference'!B:S,19,FALSE())),VLOOKUP($A56,'liste reference'!A:S,19,FALSE())))))</f>
        <v/>
      </c>
      <c r="Q56" s="486" t="str">
        <f aca="false">IF(ISTEXT(H56),"",(B56*$B$7/100)+(C56*$C$7/100))</f>
        <v/>
      </c>
      <c r="R56" s="487" t="str">
        <f aca="false">IF(OR(ISTEXT(H56),Q56=0),"",IF(Q56&lt;0.1,1,IF(Q56&lt;1,2,IF(Q56&lt;10,3,IF(Q56&lt;50,4,IF(Q56&gt;=50,5,""))))))</f>
        <v/>
      </c>
      <c r="S56" s="487" t="n">
        <f aca="false">IF(ISERROR(R56*I56),0,R56*I56)</f>
        <v>0</v>
      </c>
      <c r="T56" s="487" t="n">
        <f aca="false">IF(ISERROR(R56*I56*J56),0,R56*I56*J56)</f>
        <v>0</v>
      </c>
      <c r="U56" s="499" t="n">
        <f aca="false">IF(ISERROR(R56*J56),0,R56*J56)</f>
        <v>0</v>
      </c>
      <c r="V56" s="488" t="str">
        <f aca="false">IF(AND(A56="",F56=0),"",IF(F56=0,"Il manque le(s) % de rec. !",""))</f>
        <v/>
      </c>
      <c r="W56" s="489"/>
      <c r="Y56" s="490" t="str">
        <f aca="false">IF(A56="new.cod","NEWCOD",IF(AND((Z56=""),ISTEXT(A56)),A56,IF(Z56="","",INDEX('liste reference'!$A$8:$A$904,Z56))))</f>
        <v/>
      </c>
      <c r="Z56" s="280" t="str">
        <f aca="false">IF(ISERROR(MATCH(A56,'liste reference'!$A$8:$A$904,0)),IF(ISERROR(MATCH(A56,'liste reference'!$B$8:$B$904,0)),"",(MATCH(A56,'liste reference'!$B$8:$B$904,0))),(MATCH(A56,'liste reference'!$A$8:$A$904,0)))</f>
        <v/>
      </c>
      <c r="AA56" s="491"/>
      <c r="AB56" s="492"/>
      <c r="AC56" s="492"/>
      <c r="BB56" s="280" t="str">
        <f aca="false">IF(A56="","",1)</f>
        <v/>
      </c>
    </row>
    <row r="57" customFormat="false" ht="12.75" hidden="false" customHeight="false" outlineLevel="0" collapsed="false">
      <c r="A57" s="493"/>
      <c r="B57" s="494"/>
      <c r="C57" s="495"/>
      <c r="D57" s="477" t="str">
        <f aca="false">IF(ISERROR(VLOOKUP($A57,'liste reference'!$A$7:$D$904,2,0)),IF(ISERROR(VLOOKUP($A57,'liste reference'!$B$7:$D$904,1,0)),"",VLOOKUP($A57,'liste reference'!$B$7:$D$904,1,0)),VLOOKUP($A57,'liste reference'!$A$7:$D$904,2,0))</f>
        <v/>
      </c>
      <c r="E57" s="496" t="n">
        <f aca="false">IF(D57="",0,VLOOKUP(D57,D$21:D56,1,0))</f>
        <v>0</v>
      </c>
      <c r="F57" s="501" t="n">
        <f aca="false">($B57*$B$7+$C57*$C$7)/100</f>
        <v>0</v>
      </c>
      <c r="G57" s="479" t="str">
        <f aca="false">IF(A57="","",IF(ISERROR(VLOOKUP($A57,'liste reference'!$A$7:$P$904,13,0)),IF(ISERROR(VLOOKUP($A57,'liste reference'!$B$7:$P$904,12,0)),"    -",VLOOKUP($A57,'liste reference'!$B$7:$P$904,12,0)),VLOOKUP($A57,'liste reference'!$A$7:$P$904,13,0)))</f>
        <v/>
      </c>
      <c r="H57" s="480" t="str">
        <f aca="false">IF(A57="","x",IF(ISERROR(VLOOKUP($A57,'liste reference'!$A$8:$P$904,14,0)),IF(ISERROR(VLOOKUP($A57,'liste reference'!$B$8:$P$904,13,0)),"x",VLOOKUP($A57,'liste reference'!$B$8:$P$904,13,0)),VLOOKUP($A57,'liste reference'!$A$8:$P$904,14,0)))</f>
        <v>x</v>
      </c>
      <c r="I57" s="481" t="str">
        <f aca="false">IF(ISNUMBER(H57),IF(ISERROR(VLOOKUP($A57,'liste reference'!$A$7:$P$904,3,0)),IF(ISERROR(VLOOKUP($A57,'liste reference'!$B$7:$P$904,2,0)),"",VLOOKUP($A57,'liste reference'!$B$7:$P$904,2,0)),VLOOKUP($A57,'liste reference'!$A$7:$P$904,3,0)),"")</f>
        <v/>
      </c>
      <c r="J57" s="481" t="str">
        <f aca="false">IF(ISNUMBER(H57),IF(ISERROR(VLOOKUP($A57,'liste reference'!$A$7:$P$904,4,0)),IF(ISERROR(VLOOKUP($A57,'liste reference'!$B$7:$P$904,3,0)),"",VLOOKUP($A57,'liste reference'!$B$7:$P$904,3,0)),VLOOKUP($A57,'liste reference'!$A$7:$P$904,4,0)),"")</f>
        <v/>
      </c>
      <c r="K57" s="482" t="str">
        <f aca="false">IF(A57="NEWCOD",IF(AB57="","Remplir le champs 'Nouveau taxa' svp.",$AB57),IF(ISTEXT($E57),"DEJA SAISI !",IF(A57="","",IF(ISERROR(VLOOKUP($A57,'liste reference'!$A$7:$D$904,2,0)),IF(ISERROR(VLOOKUP($A57,'liste reference'!$B$7:$D$904,1,0)),"code non répertorié ou synonyme",VLOOKUP($A57,'liste reference'!$B$7:$D$904,1,0)),VLOOKUP(A57,'liste reference'!$A$7:$D$904,2,0)))))</f>
        <v/>
      </c>
      <c r="L57" s="498"/>
      <c r="M57" s="498"/>
      <c r="N57" s="498"/>
      <c r="O57" s="484"/>
      <c r="P57" s="485" t="str">
        <f aca="false">IF($A57="NEWCOD",IF($AC57="","No",$AC57),IF(ISTEXT($E57),"DEJA SAISI !",IF($A57="","",IF(ISERROR(VLOOKUP($A57,'liste reference'!A:S,19,FALSE())),IF(ISERROR(VLOOKUP($A57,'liste reference'!B:S,19,FALSE())),"",VLOOKUP($A57,'liste reference'!B:S,19,FALSE())),VLOOKUP($A57,'liste reference'!A:S,19,FALSE())))))</f>
        <v/>
      </c>
      <c r="Q57" s="486" t="str">
        <f aca="false">IF(ISTEXT(H57),"",(B57*$B$7/100)+(C57*$C$7/100))</f>
        <v/>
      </c>
      <c r="R57" s="487" t="str">
        <f aca="false">IF(OR(ISTEXT(H57),Q57=0),"",IF(Q57&lt;0.1,1,IF(Q57&lt;1,2,IF(Q57&lt;10,3,IF(Q57&lt;50,4,IF(Q57&gt;=50,5,""))))))</f>
        <v/>
      </c>
      <c r="S57" s="487" t="n">
        <f aca="false">IF(ISERROR(R57*I57),0,R57*I57)</f>
        <v>0</v>
      </c>
      <c r="T57" s="487" t="n">
        <f aca="false">IF(ISERROR(R57*I57*J57),0,R57*I57*J57)</f>
        <v>0</v>
      </c>
      <c r="U57" s="499" t="n">
        <f aca="false">IF(ISERROR(R57*J57),0,R57*J57)</f>
        <v>0</v>
      </c>
      <c r="V57" s="488" t="str">
        <f aca="false">IF(AND(A57="",F57=0),"",IF(F57=0,"Il manque le(s) % de rec. !",""))</f>
        <v/>
      </c>
      <c r="W57" s="489"/>
      <c r="X57" s="502"/>
      <c r="Y57" s="490" t="str">
        <f aca="false">IF(A57="new.cod","NEWCOD",IF(AND((Z57=""),ISTEXT(A57)),A57,IF(Z57="","",INDEX('liste reference'!$A$8:$A$904,Z57))))</f>
        <v/>
      </c>
      <c r="Z57" s="280" t="str">
        <f aca="false">IF(ISERROR(MATCH(A57,'liste reference'!$A$8:$A$904,0)),IF(ISERROR(MATCH(A57,'liste reference'!$B$8:$B$904,0)),"",(MATCH(A57,'liste reference'!$B$8:$B$904,0))),(MATCH(A57,'liste reference'!$A$8:$A$904,0)))</f>
        <v/>
      </c>
      <c r="AA57" s="491"/>
      <c r="AB57" s="492"/>
      <c r="AC57" s="492"/>
      <c r="BB57" s="280" t="str">
        <f aca="false">IF(A57="","",1)</f>
        <v/>
      </c>
    </row>
    <row r="58" customFormat="false" ht="12.75" hidden="false" customHeight="false" outlineLevel="0" collapsed="false">
      <c r="A58" s="493"/>
      <c r="B58" s="494"/>
      <c r="C58" s="495"/>
      <c r="D58" s="477" t="str">
        <f aca="false">IF(ISERROR(VLOOKUP($A58,'liste reference'!$A$7:$D$904,2,0)),IF(ISERROR(VLOOKUP($A58,'liste reference'!$B$7:$D$904,1,0)),"",VLOOKUP($A58,'liste reference'!$B$7:$D$904,1,0)),VLOOKUP($A58,'liste reference'!$A$7:$D$904,2,0))</f>
        <v/>
      </c>
      <c r="E58" s="496" t="n">
        <f aca="false">IF(D58="",0,VLOOKUP(D58,D$22:D57,1,0))</f>
        <v>0</v>
      </c>
      <c r="F58" s="501" t="n">
        <f aca="false">($B58*$B$7+$C58*$C$7)/100</f>
        <v>0</v>
      </c>
      <c r="G58" s="479" t="str">
        <f aca="false">IF(A58="","",IF(ISERROR(VLOOKUP($A58,'liste reference'!$A$7:$P$904,13,0)),IF(ISERROR(VLOOKUP($A58,'liste reference'!$B$7:$P$904,12,0)),"    -",VLOOKUP($A58,'liste reference'!$B$7:$P$904,12,0)),VLOOKUP($A58,'liste reference'!$A$7:$P$904,13,0)))</f>
        <v/>
      </c>
      <c r="H58" s="480" t="str">
        <f aca="false">IF(A58="","x",IF(ISERROR(VLOOKUP($A58,'liste reference'!$A$8:$P$904,14,0)),IF(ISERROR(VLOOKUP($A58,'liste reference'!$B$8:$P$904,13,0)),"x",VLOOKUP($A58,'liste reference'!$B$8:$P$904,13,0)),VLOOKUP($A58,'liste reference'!$A$8:$P$904,14,0)))</f>
        <v>x</v>
      </c>
      <c r="I58" s="481" t="str">
        <f aca="false">IF(ISNUMBER(H58),IF(ISERROR(VLOOKUP($A58,'liste reference'!$A$7:$P$904,3,0)),IF(ISERROR(VLOOKUP($A58,'liste reference'!$B$7:$P$904,2,0)),"",VLOOKUP($A58,'liste reference'!$B$7:$P$904,2,0)),VLOOKUP($A58,'liste reference'!$A$7:$P$904,3,0)),"")</f>
        <v/>
      </c>
      <c r="J58" s="481" t="str">
        <f aca="false">IF(ISNUMBER(H58),IF(ISERROR(VLOOKUP($A58,'liste reference'!$A$7:$P$904,4,0)),IF(ISERROR(VLOOKUP($A58,'liste reference'!$B$7:$P$904,3,0)),"",VLOOKUP($A58,'liste reference'!$B$7:$P$904,3,0)),VLOOKUP($A58,'liste reference'!$A$7:$P$904,4,0)),"")</f>
        <v/>
      </c>
      <c r="K58" s="482" t="str">
        <f aca="false">IF(A58="NEWCOD",IF(AB58="","Remplir le champs 'Nouveau taxa' svp.",$AB58),IF(ISTEXT($E58),"DEJA SAISI !",IF(A58="","",IF(ISERROR(VLOOKUP($A58,'liste reference'!$A$7:$D$904,2,0)),IF(ISERROR(VLOOKUP($A58,'liste reference'!$B$7:$D$904,1,0)),"code non répertorié ou synonyme",VLOOKUP($A58,'liste reference'!$B$7:$D$904,1,0)),VLOOKUP(A58,'liste reference'!$A$7:$D$904,2,0)))))</f>
        <v/>
      </c>
      <c r="L58" s="498"/>
      <c r="M58" s="498"/>
      <c r="N58" s="498"/>
      <c r="O58" s="484"/>
      <c r="P58" s="485" t="str">
        <f aca="false">IF($A58="NEWCOD",IF($AC58="","No",$AC58),IF(ISTEXT($E58),"DEJA SAISI !",IF($A58="","",IF(ISERROR(VLOOKUP($A58,'liste reference'!A:S,19,FALSE())),IF(ISERROR(VLOOKUP($A58,'liste reference'!B:S,19,FALSE())),"",VLOOKUP($A58,'liste reference'!B:S,19,FALSE())),VLOOKUP($A58,'liste reference'!A:S,19,FALSE())))))</f>
        <v/>
      </c>
      <c r="Q58" s="486" t="str">
        <f aca="false">IF(ISTEXT(H58),"",(B58*$B$7/100)+(C58*$C$7/100))</f>
        <v/>
      </c>
      <c r="R58" s="487" t="str">
        <f aca="false">IF(OR(ISTEXT(H58),Q58=0),"",IF(Q58&lt;0.1,1,IF(Q58&lt;1,2,IF(Q58&lt;10,3,IF(Q58&lt;50,4,IF(Q58&gt;=50,5,""))))))</f>
        <v/>
      </c>
      <c r="S58" s="487" t="n">
        <f aca="false">IF(ISERROR(R58*I58),0,R58*I58)</f>
        <v>0</v>
      </c>
      <c r="T58" s="487" t="n">
        <f aca="false">IF(ISERROR(R58*I58*J58),0,R58*I58*J58)</f>
        <v>0</v>
      </c>
      <c r="U58" s="499" t="n">
        <f aca="false">IF(ISERROR(R58*J58),0,R58*J58)</f>
        <v>0</v>
      </c>
      <c r="V58" s="488" t="str">
        <f aca="false">IF(AND(A58="",F58=0),"",IF(F58=0,"Il manque le(s) % de rec. !",""))</f>
        <v/>
      </c>
      <c r="W58" s="489"/>
      <c r="Y58" s="490" t="str">
        <f aca="false">IF(A58="new.cod","NEWCOD",IF(AND((Z58=""),ISTEXT(A58)),A58,IF(Z58="","",INDEX('liste reference'!$A$8:$A$904,Z58))))</f>
        <v/>
      </c>
      <c r="Z58" s="280" t="str">
        <f aca="false">IF(ISERROR(MATCH(A58,'liste reference'!$A$8:$A$904,0)),IF(ISERROR(MATCH(A58,'liste reference'!$B$8:$B$904,0)),"",(MATCH(A58,'liste reference'!$B$8:$B$904,0))),(MATCH(A58,'liste reference'!$A$8:$A$904,0)))</f>
        <v/>
      </c>
      <c r="AA58" s="491"/>
      <c r="AB58" s="492"/>
      <c r="AC58" s="492"/>
      <c r="BB58" s="280" t="str">
        <f aca="false">IF(A58="","",1)</f>
        <v/>
      </c>
    </row>
    <row r="59" customFormat="false" ht="12.75" hidden="false" customHeight="false" outlineLevel="0" collapsed="false">
      <c r="A59" s="493"/>
      <c r="B59" s="494"/>
      <c r="C59" s="495"/>
      <c r="D59" s="477" t="str">
        <f aca="false">IF(ISERROR(VLOOKUP($A59,'liste reference'!$A$7:$D$904,2,0)),IF(ISERROR(VLOOKUP($A59,'liste reference'!$B$7:$D$904,1,0)),"",VLOOKUP($A59,'liste reference'!$B$7:$D$904,1,0)),VLOOKUP($A59,'liste reference'!$A$7:$D$904,2,0))</f>
        <v/>
      </c>
      <c r="E59" s="496" t="n">
        <f aca="false">IF(D59="",0,VLOOKUP(D59,D$22:D58,1,0))</f>
        <v>0</v>
      </c>
      <c r="F59" s="501" t="n">
        <f aca="false">($B59*$B$7+$C59*$C$7)/100</f>
        <v>0</v>
      </c>
      <c r="G59" s="479" t="str">
        <f aca="false">IF(A59="","",IF(ISERROR(VLOOKUP($A59,'liste reference'!$A$7:$P$904,13,0)),IF(ISERROR(VLOOKUP($A59,'liste reference'!$B$7:$P$904,12,0)),"    -",VLOOKUP($A59,'liste reference'!$B$7:$P$904,12,0)),VLOOKUP($A59,'liste reference'!$A$7:$P$904,13,0)))</f>
        <v/>
      </c>
      <c r="H59" s="480" t="str">
        <f aca="false">IF(A59="","x",IF(ISERROR(VLOOKUP($A59,'liste reference'!$A$8:$P$904,14,0)),IF(ISERROR(VLOOKUP($A59,'liste reference'!$B$8:$P$904,13,0)),"x",VLOOKUP($A59,'liste reference'!$B$8:$P$904,13,0)),VLOOKUP($A59,'liste reference'!$A$8:$P$904,14,0)))</f>
        <v>x</v>
      </c>
      <c r="I59" s="481" t="str">
        <f aca="false">IF(ISNUMBER(H59),IF(ISERROR(VLOOKUP($A59,'liste reference'!$A$7:$P$904,3,0)),IF(ISERROR(VLOOKUP($A59,'liste reference'!$B$7:$P$904,2,0)),"",VLOOKUP($A59,'liste reference'!$B$7:$P$904,2,0)),VLOOKUP($A59,'liste reference'!$A$7:$P$904,3,0)),"")</f>
        <v/>
      </c>
      <c r="J59" s="481" t="str">
        <f aca="false">IF(ISNUMBER(H59),IF(ISERROR(VLOOKUP($A59,'liste reference'!$A$7:$P$904,4,0)),IF(ISERROR(VLOOKUP($A59,'liste reference'!$B$7:$P$904,3,0)),"",VLOOKUP($A59,'liste reference'!$B$7:$P$904,3,0)),VLOOKUP($A59,'liste reference'!$A$7:$P$904,4,0)),"")</f>
        <v/>
      </c>
      <c r="K59" s="482" t="str">
        <f aca="false">IF(A59="NEWCOD",IF(AB59="","Remplir le champs 'Nouveau taxa' svp.",$AB59),IF(ISTEXT($E59),"DEJA SAISI !",IF(A59="","",IF(ISERROR(VLOOKUP($A59,'liste reference'!$A$7:$D$904,2,0)),IF(ISERROR(VLOOKUP($A59,'liste reference'!$B$7:$D$904,1,0)),"code non répertorié ou synonyme",VLOOKUP($A59,'liste reference'!$B$7:$D$904,1,0)),VLOOKUP(A59,'liste reference'!$A$7:$D$904,2,0)))))</f>
        <v/>
      </c>
      <c r="L59" s="503"/>
      <c r="M59" s="503"/>
      <c r="N59" s="503"/>
      <c r="O59" s="484"/>
      <c r="P59" s="504" t="str">
        <f aca="false">IF($A59="NEWCOD",IF($AC59="","No",$AC59),IF(ISTEXT($E59),"DEJA SAISI !",IF($A59="","",IF(ISERROR(VLOOKUP($A59,'liste reference'!A:S,19,FALSE())),IF(ISERROR(VLOOKUP($A59,'liste reference'!B:S,19,FALSE())),"",VLOOKUP($A59,'liste reference'!B:S,19,FALSE())),VLOOKUP($A59,'liste reference'!A:S,19,FALSE())))))</f>
        <v/>
      </c>
      <c r="Q59" s="486" t="str">
        <f aca="false">IF(ISTEXT(H59),"",(B59*$B$7/100)+(C59*$C$7/100))</f>
        <v/>
      </c>
      <c r="R59" s="487" t="str">
        <f aca="false">IF(OR(ISTEXT(H59),Q59=0),"",IF(Q59&lt;0.1,1,IF(Q59&lt;1,2,IF(Q59&lt;10,3,IF(Q59&lt;50,4,IF(Q59&gt;=50,5,""))))))</f>
        <v/>
      </c>
      <c r="S59" s="487" t="n">
        <f aca="false">IF(ISERROR(R59*I59),0,R59*I59)</f>
        <v>0</v>
      </c>
      <c r="T59" s="487" t="n">
        <f aca="false">IF(ISERROR(R59*I59*J59),0,R59*I59*J59)</f>
        <v>0</v>
      </c>
      <c r="U59" s="499" t="n">
        <f aca="false">IF(ISERROR(R59*J59),0,R59*J59)</f>
        <v>0</v>
      </c>
      <c r="V59" s="488" t="str">
        <f aca="false">IF(AND(A59="",F59=0),"",IF(F59=0,"Il manque le(s) % de rec. !",""))</f>
        <v/>
      </c>
      <c r="W59" s="489"/>
      <c r="Y59" s="490" t="str">
        <f aca="false">IF(A59="new.cod","NEWCOD",IF(AND((Z59=""),ISTEXT(A59)),A59,IF(Z59="","",INDEX('liste reference'!$A$8:$A$904,Z59))))</f>
        <v/>
      </c>
      <c r="Z59" s="280" t="str">
        <f aca="false">IF(ISERROR(MATCH(A59,'liste reference'!$A$8:$A$904,0)),IF(ISERROR(MATCH(A59,'liste reference'!$B$8:$B$904,0)),"",(MATCH(A59,'liste reference'!$B$8:$B$904,0))),(MATCH(A59,'liste reference'!$A$8:$A$904,0)))</f>
        <v/>
      </c>
      <c r="AA59" s="491"/>
      <c r="AB59" s="492"/>
      <c r="AC59" s="492"/>
      <c r="BB59" s="280" t="str">
        <f aca="false">IF(A59="","",1)</f>
        <v/>
      </c>
    </row>
    <row r="60" customFormat="false" ht="12.75" hidden="false" customHeight="false" outlineLevel="0" collapsed="false">
      <c r="A60" s="493"/>
      <c r="B60" s="494"/>
      <c r="C60" s="495"/>
      <c r="D60" s="477" t="str">
        <f aca="false">IF(ISERROR(VLOOKUP($A60,'liste reference'!$A$7:$D$904,2,0)),IF(ISERROR(VLOOKUP($A60,'liste reference'!$B$7:$D$904,1,0)),"",VLOOKUP($A60,'liste reference'!$B$7:$D$904,1,0)),VLOOKUP($A60,'liste reference'!$A$7:$D$904,2,0))</f>
        <v/>
      </c>
      <c r="E60" s="496" t="n">
        <f aca="false">IF(D60="",0,VLOOKUP(D60,D$22:D59,1,0))</f>
        <v>0</v>
      </c>
      <c r="F60" s="501" t="n">
        <f aca="false">($B60*$B$7+$C60*$C$7)/100</f>
        <v>0</v>
      </c>
      <c r="G60" s="479" t="str">
        <f aca="false">IF(A60="","",IF(ISERROR(VLOOKUP($A60,'liste reference'!$A$7:$P$904,13,0)),IF(ISERROR(VLOOKUP($A60,'liste reference'!$B$7:$P$904,12,0)),"    -",VLOOKUP($A60,'liste reference'!$B$7:$P$904,12,0)),VLOOKUP($A60,'liste reference'!$A$7:$P$904,13,0)))</f>
        <v/>
      </c>
      <c r="H60" s="480" t="str">
        <f aca="false">IF(A60="","x",IF(ISERROR(VLOOKUP($A60,'liste reference'!$A$8:$P$904,14,0)),IF(ISERROR(VLOOKUP($A60,'liste reference'!$B$8:$P$904,13,0)),"x",VLOOKUP($A60,'liste reference'!$B$8:$P$904,13,0)),VLOOKUP($A60,'liste reference'!$A$8:$P$904,14,0)))</f>
        <v>x</v>
      </c>
      <c r="I60" s="481" t="str">
        <f aca="false">IF(ISNUMBER(H60),IF(ISERROR(VLOOKUP($A60,'liste reference'!$A$7:$P$904,3,0)),IF(ISERROR(VLOOKUP($A60,'liste reference'!$B$7:$P$904,2,0)),"",VLOOKUP($A60,'liste reference'!$B$7:$P$904,2,0)),VLOOKUP($A60,'liste reference'!$A$7:$P$904,3,0)),"")</f>
        <v/>
      </c>
      <c r="J60" s="481" t="str">
        <f aca="false">IF(ISNUMBER(H60),IF(ISERROR(VLOOKUP($A60,'liste reference'!$A$7:$P$904,4,0)),IF(ISERROR(VLOOKUP($A60,'liste reference'!$B$7:$P$904,3,0)),"",VLOOKUP($A60,'liste reference'!$B$7:$P$904,3,0)),VLOOKUP($A60,'liste reference'!$A$7:$P$904,4,0)),"")</f>
        <v/>
      </c>
      <c r="K60" s="482" t="str">
        <f aca="false">IF(A60="NEWCOD",IF(AB60="","Remplir le champs 'Nouveau taxa' svp.",$AB60),IF(ISTEXT($E60),"DEJA SAISI !",IF(A60="","",IF(ISERROR(VLOOKUP($A60,'liste reference'!$A$7:$D$904,2,0)),IF(ISERROR(VLOOKUP($A60,'liste reference'!$B$7:$D$904,1,0)),"code non répertorié ou synonyme",VLOOKUP($A60,'liste reference'!$B$7:$D$904,1,0)),VLOOKUP(A60,'liste reference'!$A$7:$D$904,2,0)))))</f>
        <v/>
      </c>
      <c r="L60" s="503"/>
      <c r="M60" s="503"/>
      <c r="N60" s="503"/>
      <c r="O60" s="484"/>
      <c r="P60" s="504" t="str">
        <f aca="false">IF($A60="NEWCOD",IF($AC60="","No",$AC60),IF(ISTEXT($E60),"DEJA SAISI !",IF($A60="","",IF(ISERROR(VLOOKUP($A60,'liste reference'!A:S,19,FALSE())),IF(ISERROR(VLOOKUP($A60,'liste reference'!B:S,19,FALSE())),"",VLOOKUP($A60,'liste reference'!B:S,19,FALSE())),VLOOKUP($A60,'liste reference'!A:S,19,FALSE())))))</f>
        <v/>
      </c>
      <c r="Q60" s="486" t="str">
        <f aca="false">IF(ISTEXT(H60),"",(B60*$B$7/100)+(C60*$C$7/100))</f>
        <v/>
      </c>
      <c r="R60" s="487" t="str">
        <f aca="false">IF(OR(ISTEXT(H60),Q60=0),"",IF(Q60&lt;0.1,1,IF(Q60&lt;1,2,IF(Q60&lt;10,3,IF(Q60&lt;50,4,IF(Q60&gt;=50,5,""))))))</f>
        <v/>
      </c>
      <c r="S60" s="487" t="n">
        <f aca="false">IF(ISERROR(R60*I60),0,R60*I60)</f>
        <v>0</v>
      </c>
      <c r="T60" s="487" t="n">
        <f aca="false">IF(ISERROR(R60*I60*J60),0,R60*I60*J60)</f>
        <v>0</v>
      </c>
      <c r="U60" s="499" t="n">
        <f aca="false">IF(ISERROR(R60*J60),0,R60*J60)</f>
        <v>0</v>
      </c>
      <c r="V60" s="488" t="str">
        <f aca="false">IF(AND(A60="",F60=0),"",IF(F60=0,"Il manque le(s) % de rec. !",""))</f>
        <v/>
      </c>
      <c r="W60" s="489"/>
      <c r="Y60" s="490" t="str">
        <f aca="false">IF(A60="new.cod","NEWCOD",IF(AND((Z60=""),ISTEXT(A60)),A60,IF(Z60="","",INDEX('liste reference'!$A$8:$A$904,Z60))))</f>
        <v/>
      </c>
      <c r="Z60" s="280" t="str">
        <f aca="false">IF(ISERROR(MATCH(A60,'liste reference'!$A$8:$A$904,0)),IF(ISERROR(MATCH(A60,'liste reference'!$B$8:$B$904,0)),"",(MATCH(A60,'liste reference'!$B$8:$B$904,0))),(MATCH(A60,'liste reference'!$A$8:$A$904,0)))</f>
        <v/>
      </c>
      <c r="AA60" s="491"/>
      <c r="AB60" s="492"/>
      <c r="AC60" s="492"/>
      <c r="BB60" s="280" t="str">
        <f aca="false">IF(A60="","",1)</f>
        <v/>
      </c>
    </row>
    <row r="61" customFormat="false" ht="12.75" hidden="false" customHeight="false" outlineLevel="0" collapsed="false">
      <c r="A61" s="493"/>
      <c r="B61" s="494"/>
      <c r="C61" s="495"/>
      <c r="D61" s="477" t="str">
        <f aca="false">IF(ISERROR(VLOOKUP($A61,'liste reference'!$A$7:$D$904,2,0)),IF(ISERROR(VLOOKUP($A61,'liste reference'!$B$7:$D$904,1,0)),"",VLOOKUP($A61,'liste reference'!$B$7:$D$904,1,0)),VLOOKUP($A61,'liste reference'!$A$7:$D$904,2,0))</f>
        <v/>
      </c>
      <c r="E61" s="496" t="n">
        <f aca="false">IF(D61="",0,VLOOKUP(D61,D$22:D60,1,0))</f>
        <v>0</v>
      </c>
      <c r="F61" s="501" t="n">
        <f aca="false">($B61*$B$7+$C61*$C$7)/100</f>
        <v>0</v>
      </c>
      <c r="G61" s="479" t="str">
        <f aca="false">IF(A61="","",IF(ISERROR(VLOOKUP($A61,'liste reference'!$A$7:$P$904,13,0)),IF(ISERROR(VLOOKUP($A61,'liste reference'!$B$7:$P$904,12,0)),"    -",VLOOKUP($A61,'liste reference'!$B$7:$P$904,12,0)),VLOOKUP($A61,'liste reference'!$A$7:$P$904,13,0)))</f>
        <v/>
      </c>
      <c r="H61" s="480" t="str">
        <f aca="false">IF(A61="","x",IF(ISERROR(VLOOKUP($A61,'liste reference'!$A$8:$P$904,14,0)),IF(ISERROR(VLOOKUP($A61,'liste reference'!$B$8:$P$904,13,0)),"x",VLOOKUP($A61,'liste reference'!$B$8:$P$904,13,0)),VLOOKUP($A61,'liste reference'!$A$8:$P$904,14,0)))</f>
        <v>x</v>
      </c>
      <c r="I61" s="481" t="str">
        <f aca="false">IF(ISNUMBER(H61),IF(ISERROR(VLOOKUP($A61,'liste reference'!$A$7:$P$904,3,0)),IF(ISERROR(VLOOKUP($A61,'liste reference'!$B$7:$P$904,2,0)),"",VLOOKUP($A61,'liste reference'!$B$7:$P$904,2,0)),VLOOKUP($A61,'liste reference'!$A$7:$P$904,3,0)),"")</f>
        <v/>
      </c>
      <c r="J61" s="481" t="str">
        <f aca="false">IF(ISNUMBER(H61),IF(ISERROR(VLOOKUP($A61,'liste reference'!$A$7:$P$904,4,0)),IF(ISERROR(VLOOKUP($A61,'liste reference'!$B$7:$P$904,3,0)),"",VLOOKUP($A61,'liste reference'!$B$7:$P$904,3,0)),VLOOKUP($A61,'liste reference'!$A$7:$P$904,4,0)),"")</f>
        <v/>
      </c>
      <c r="K61" s="482" t="str">
        <f aca="false">IF(A61="NEWCOD",IF(AB61="","Remplir le champs 'Nouveau taxa' svp.",$AB61),IF(ISTEXT($E61),"DEJA SAISI !",IF(A61="","",IF(ISERROR(VLOOKUP($A61,'liste reference'!$A$7:$D$904,2,0)),IF(ISERROR(VLOOKUP($A61,'liste reference'!$B$7:$D$904,1,0)),"code non répertorié ou synonyme",VLOOKUP($A61,'liste reference'!$B$7:$D$904,1,0)),VLOOKUP(A61,'liste reference'!$A$7:$D$904,2,0)))))</f>
        <v/>
      </c>
      <c r="L61" s="498"/>
      <c r="M61" s="498"/>
      <c r="N61" s="498"/>
      <c r="O61" s="484"/>
      <c r="P61" s="485" t="str">
        <f aca="false">IF($A61="NEWCOD",IF($AC61="","No",$AC61),IF(ISTEXT($E61),"DEJA SAISI !",IF($A61="","",IF(ISERROR(VLOOKUP($A61,'liste reference'!A:S,19,FALSE())),IF(ISERROR(VLOOKUP($A61,'liste reference'!B:S,19,FALSE())),"",VLOOKUP($A61,'liste reference'!B:S,19,FALSE())),VLOOKUP($A61,'liste reference'!A:S,19,FALSE())))))</f>
        <v/>
      </c>
      <c r="Q61" s="486" t="str">
        <f aca="false">IF(ISTEXT(H61),"",(B61*$B$7/100)+(C61*$C$7/100))</f>
        <v/>
      </c>
      <c r="R61" s="487" t="str">
        <f aca="false">IF(OR(ISTEXT(H61),Q61=0),"",IF(Q61&lt;0.1,1,IF(Q61&lt;1,2,IF(Q61&lt;10,3,IF(Q61&lt;50,4,IF(Q61&gt;=50,5,""))))))</f>
        <v/>
      </c>
      <c r="S61" s="487" t="n">
        <f aca="false">IF(ISERROR(R61*I61),0,R61*I61)</f>
        <v>0</v>
      </c>
      <c r="T61" s="487" t="n">
        <f aca="false">IF(ISERROR(R61*I61*J61),0,R61*I61*J61)</f>
        <v>0</v>
      </c>
      <c r="U61" s="499" t="n">
        <f aca="false">IF(ISERROR(R61*J61),0,R61*J61)</f>
        <v>0</v>
      </c>
      <c r="V61" s="488" t="str">
        <f aca="false">IF(AND(A61="",F61=0),"",IF(F61=0,"Il manque le(s) % de rec. !",""))</f>
        <v/>
      </c>
      <c r="W61" s="489"/>
      <c r="Y61" s="490" t="str">
        <f aca="false">IF(A61="new.cod","NEWCOD",IF(AND((Z61=""),ISTEXT(A61)),A61,IF(Z61="","",INDEX('liste reference'!$A$8:$A$904,Z61))))</f>
        <v/>
      </c>
      <c r="Z61" s="280" t="str">
        <f aca="false">IF(ISERROR(MATCH(A61,'liste reference'!$A$8:$A$904,0)),IF(ISERROR(MATCH(A61,'liste reference'!$B$8:$B$904,0)),"",(MATCH(A61,'liste reference'!$B$8:$B$904,0))),(MATCH(A61,'liste reference'!$A$8:$A$904,0)))</f>
        <v/>
      </c>
      <c r="AA61" s="491"/>
      <c r="AB61" s="492"/>
      <c r="AC61" s="492"/>
      <c r="BB61" s="280" t="str">
        <f aca="false">IF(A61="","",1)</f>
        <v/>
      </c>
    </row>
    <row r="62" customFormat="false" ht="12.75" hidden="false" customHeight="false" outlineLevel="0" collapsed="false">
      <c r="A62" s="493"/>
      <c r="B62" s="494"/>
      <c r="C62" s="495"/>
      <c r="D62" s="477" t="str">
        <f aca="false">IF(ISERROR(VLOOKUP($A62,'liste reference'!$A$7:$D$904,2,0)),IF(ISERROR(VLOOKUP($A62,'liste reference'!$B$7:$D$904,1,0)),"",VLOOKUP($A62,'liste reference'!$B$7:$D$904,1,0)),VLOOKUP($A62,'liste reference'!$A$7:$D$904,2,0))</f>
        <v/>
      </c>
      <c r="E62" s="496" t="n">
        <f aca="false">IF(D62="",0,VLOOKUP(D62,D$22:D61,1,0))</f>
        <v>0</v>
      </c>
      <c r="F62" s="501" t="n">
        <f aca="false">($B62*$B$7+$C62*$C$7)/100</f>
        <v>0</v>
      </c>
      <c r="G62" s="479" t="str">
        <f aca="false">IF(A62="","",IF(ISERROR(VLOOKUP($A62,'liste reference'!$A$7:$P$904,13,0)),IF(ISERROR(VLOOKUP($A62,'liste reference'!$B$7:$P$904,12,0)),"    -",VLOOKUP($A62,'liste reference'!$B$7:$P$904,12,0)),VLOOKUP($A62,'liste reference'!$A$7:$P$904,13,0)))</f>
        <v/>
      </c>
      <c r="H62" s="480" t="str">
        <f aca="false">IF(A62="","x",IF(ISERROR(VLOOKUP($A62,'liste reference'!$A$8:$P$904,14,0)),IF(ISERROR(VLOOKUP($A62,'liste reference'!$B$8:$P$904,13,0)),"x",VLOOKUP($A62,'liste reference'!$B$8:$P$904,13,0)),VLOOKUP($A62,'liste reference'!$A$8:$P$904,14,0)))</f>
        <v>x</v>
      </c>
      <c r="I62" s="481" t="str">
        <f aca="false">IF(ISNUMBER(H62),IF(ISERROR(VLOOKUP($A62,'liste reference'!$A$7:$P$904,3,0)),IF(ISERROR(VLOOKUP($A62,'liste reference'!$B$7:$P$904,2,0)),"",VLOOKUP($A62,'liste reference'!$B$7:$P$904,2,0)),VLOOKUP($A62,'liste reference'!$A$7:$P$904,3,0)),"")</f>
        <v/>
      </c>
      <c r="J62" s="481" t="str">
        <f aca="false">IF(ISNUMBER(H62),IF(ISERROR(VLOOKUP($A62,'liste reference'!$A$7:$P$904,4,0)),IF(ISERROR(VLOOKUP($A62,'liste reference'!$B$7:$P$904,3,0)),"",VLOOKUP($A62,'liste reference'!$B$7:$P$904,3,0)),VLOOKUP($A62,'liste reference'!$A$7:$P$904,4,0)),"")</f>
        <v/>
      </c>
      <c r="K62" s="482" t="str">
        <f aca="false">IF(A62="NEWCOD",IF(AB62="","Remplir le champs 'Nouveau taxa' svp.",$AB62),IF(ISTEXT($E62),"DEJA SAISI !",IF(A62="","",IF(ISERROR(VLOOKUP($A62,'liste reference'!$A$7:$D$904,2,0)),IF(ISERROR(VLOOKUP($A62,'liste reference'!$B$7:$D$904,1,0)),"code non répertorié ou synonyme",VLOOKUP($A62,'liste reference'!$B$7:$D$904,1,0)),VLOOKUP(A62,'liste reference'!$A$7:$D$904,2,0)))))</f>
        <v/>
      </c>
      <c r="L62" s="498"/>
      <c r="M62" s="498"/>
      <c r="N62" s="498"/>
      <c r="O62" s="484"/>
      <c r="P62" s="485" t="str">
        <f aca="false">IF($A62="NEWCOD",IF($AC62="","No",$AC62),IF(ISTEXT($E62),"DEJA SAISI !",IF($A62="","",IF(ISERROR(VLOOKUP($A62,'liste reference'!A:S,19,FALSE())),IF(ISERROR(VLOOKUP($A62,'liste reference'!B:S,19,FALSE())),"",VLOOKUP($A62,'liste reference'!B:S,19,FALSE())),VLOOKUP($A62,'liste reference'!A:S,19,FALSE())))))</f>
        <v/>
      </c>
      <c r="Q62" s="486" t="str">
        <f aca="false">IF(ISTEXT(H62),"",(B62*$B$7/100)+(C62*$C$7/100))</f>
        <v/>
      </c>
      <c r="R62" s="487" t="str">
        <f aca="false">IF(OR(ISTEXT(H62),Q62=0),"",IF(Q62&lt;0.1,1,IF(Q62&lt;1,2,IF(Q62&lt;10,3,IF(Q62&lt;50,4,IF(Q62&gt;=50,5,""))))))</f>
        <v/>
      </c>
      <c r="S62" s="487" t="n">
        <f aca="false">IF(ISERROR(R62*I62),0,R62*I62)</f>
        <v>0</v>
      </c>
      <c r="T62" s="487" t="n">
        <f aca="false">IF(ISERROR(R62*I62*J62),0,R62*I62*J62)</f>
        <v>0</v>
      </c>
      <c r="U62" s="499" t="n">
        <f aca="false">IF(ISERROR(R62*J62),0,R62*J62)</f>
        <v>0</v>
      </c>
      <c r="V62" s="488" t="str">
        <f aca="false">IF(AND(A62="",F62=0),"",IF(F62=0,"Il manque le(s) % de rec. !",""))</f>
        <v/>
      </c>
      <c r="W62" s="489"/>
      <c r="X62" s="489"/>
      <c r="Y62" s="490" t="str">
        <f aca="false">IF(A62="new.cod","NEWCOD",IF(AND((Z62=""),ISTEXT(A62)),A62,IF(Z62="","",INDEX('liste reference'!$A$8:$A$904,Z62))))</f>
        <v/>
      </c>
      <c r="Z62" s="280" t="str">
        <f aca="false">IF(ISERROR(MATCH(A62,'liste reference'!$A$8:$A$904,0)),IF(ISERROR(MATCH(A62,'liste reference'!$B$8:$B$904,0)),"",(MATCH(A62,'liste reference'!$B$8:$B$904,0))),(MATCH(A62,'liste reference'!$A$8:$A$904,0)))</f>
        <v/>
      </c>
      <c r="AA62" s="491"/>
      <c r="AB62" s="492"/>
      <c r="AC62" s="492"/>
      <c r="BB62" s="280" t="str">
        <f aca="false">IF(A62="","",1)</f>
        <v/>
      </c>
    </row>
    <row r="63" customFormat="false" ht="12.75" hidden="true" customHeight="false" outlineLevel="0" collapsed="false">
      <c r="A63" s="493"/>
      <c r="B63" s="494"/>
      <c r="C63" s="495"/>
      <c r="D63" s="477" t="str">
        <f aca="false">IF(ISERROR(VLOOKUP($A63,'liste reference'!$A$7:$D$904,2,0)),IF(ISERROR(VLOOKUP($A63,'liste reference'!$B$7:$D$904,1,0)),"",VLOOKUP($A63,'liste reference'!$B$7:$D$904,1,0)),VLOOKUP($A63,'liste reference'!$A$7:$D$904,2,0))</f>
        <v/>
      </c>
      <c r="E63" s="496" t="n">
        <f aca="false">IF(D63="",0,VLOOKUP(D63,D$22:D62,1,0))</f>
        <v>0</v>
      </c>
      <c r="F63" s="501" t="n">
        <f aca="false">($B63*$B$7+$C63*$C$7)/100</f>
        <v>0</v>
      </c>
      <c r="G63" s="505" t="str">
        <f aca="false">IF(A63="","",IF(ISERROR(VLOOKUP($A63,'liste reference'!$A$7:$P$904,13,0)),IF(ISERROR(VLOOKUP($A63,'liste reference'!$B$7:$P$904,12,0)),"    -",VLOOKUP($A63,'liste reference'!$B$7:$P$904,12,0)),VLOOKUP($A63,'liste reference'!$A$7:$P$904,13,0)))</f>
        <v/>
      </c>
      <c r="H63" s="506" t="str">
        <f aca="false">IF(A63="","x",IF(ISERROR(VLOOKUP($A63,'liste reference'!$A$8:$P$904,14,0)),IF(ISERROR(VLOOKUP($A63,'liste reference'!$B$8:$P$904,13,0)),"x",VLOOKUP($A63,'liste reference'!$B$8:$P$904,13,0)),VLOOKUP($A63,'liste reference'!$A$8:$P$904,14,0)))</f>
        <v>x</v>
      </c>
      <c r="I63" s="481" t="str">
        <f aca="false">IF(ISNUMBER(H63),IF(ISERROR(VLOOKUP($A63,'liste reference'!$A$7:$P$904,3,0)),IF(ISERROR(VLOOKUP($A63,'liste reference'!$B$7:$P$904,2,0)),"",VLOOKUP($A63,'liste reference'!$B$7:$P$904,2,0)),VLOOKUP($A63,'liste reference'!$A$7:$P$904,3,0)),"")</f>
        <v/>
      </c>
      <c r="J63" s="481" t="str">
        <f aca="false">IF(ISNUMBER(H63),IF(ISERROR(VLOOKUP($A63,'liste reference'!$A$7:$P$904,4,0)),IF(ISERROR(VLOOKUP($A63,'liste reference'!$B$7:$P$904,3,0)),"",VLOOKUP($A63,'liste reference'!$B$7:$P$904,3,0)),VLOOKUP($A63,'liste reference'!$A$7:$P$904,4,0)),"")</f>
        <v/>
      </c>
      <c r="K63" s="482" t="str">
        <f aca="false">IF(A63="NEWCOD",IF(AB63="","Remplir le champs 'Nouveau taxa' svp.",$AB63),IF(ISTEXT($E63),"DEJA SAISI !",IF(A63="","",IF(ISERROR(VLOOKUP($A63,'liste reference'!$A$7:$D$904,2,0)),IF(ISERROR(VLOOKUP($A63,'liste reference'!$B$7:$D$904,1,0)),"code non répertorié ou synonyme",VLOOKUP($A63,'liste reference'!$B$7:$D$904,1,0)),VLOOKUP(A63,'liste reference'!$A$7:$D$904,2,0)))))</f>
        <v/>
      </c>
      <c r="L63" s="498"/>
      <c r="M63" s="498"/>
      <c r="N63" s="498"/>
      <c r="O63" s="484"/>
      <c r="P63" s="485" t="str">
        <f aca="false">IF($A63="NEWCOD",IF($AC63="","No",$AC63),IF(ISTEXT($E63),"DEJA SAISI !",IF($A63="","",IF(ISERROR(VLOOKUP($A63,'liste reference'!A:S,19,FALSE())),IF(ISERROR(VLOOKUP($A63,'liste reference'!B:S,19,FALSE())),"",VLOOKUP($A63,'liste reference'!B:S,19,FALSE())),VLOOKUP($A63,'liste reference'!A:S,19,FALSE())))))</f>
        <v/>
      </c>
      <c r="Q63" s="486" t="str">
        <f aca="false">IF(ISTEXT(H63),"",(B63*$B$7/100)+(C63*$C$7/100))</f>
        <v/>
      </c>
      <c r="R63" s="487" t="str">
        <f aca="false">IF(OR(ISTEXT(H63),Q63=0),"",IF(Q63&lt;0.1,1,IF(Q63&lt;1,2,IF(Q63&lt;10,3,IF(Q63&lt;50,4,IF(Q63&gt;=50,5,""))))))</f>
        <v/>
      </c>
      <c r="S63" s="487" t="n">
        <f aca="false">IF(ISERROR(R63*I63),0,R63*I63)</f>
        <v>0</v>
      </c>
      <c r="T63" s="487" t="n">
        <f aca="false">IF(ISERROR(R63*I63*J63),0,R63*I63*J63)</f>
        <v>0</v>
      </c>
      <c r="U63" s="499" t="n">
        <f aca="false">IF(ISERROR(R63*J63),0,R63*J63)</f>
        <v>0</v>
      </c>
      <c r="V63" s="488" t="str">
        <f aca="false">IF(AND(A63="",F63=0),"",IF(F63=0,"Il manque le(s) % de rec. !",""))</f>
        <v/>
      </c>
      <c r="W63" s="489"/>
      <c r="Y63" s="490" t="str">
        <f aca="false">IF(A63="new.cod","NEWCOD",IF(AND((Z63=""),ISTEXT(A63)),A63,IF(Z63="","",INDEX('liste reference'!$A$8:$A$904,Z63))))</f>
        <v/>
      </c>
      <c r="Z63" s="280" t="str">
        <f aca="false">IF(ISERROR(MATCH(A63,'liste reference'!$A$8:$A$904,0)),IF(ISERROR(MATCH(A63,'liste reference'!$B$8:$B$904,0)),"",(MATCH(A63,'liste reference'!$B$8:$B$904,0))),(MATCH(A63,'liste reference'!$A$8:$A$904,0)))</f>
        <v/>
      </c>
      <c r="AA63" s="491"/>
      <c r="AB63" s="492"/>
      <c r="AC63" s="492"/>
      <c r="BB63" s="280" t="str">
        <f aca="false">IF(A63="","",1)</f>
        <v/>
      </c>
    </row>
    <row r="64" customFormat="false" ht="12.75" hidden="true" customHeight="true" outlineLevel="0" collapsed="false">
      <c r="A64" s="493"/>
      <c r="B64" s="494"/>
      <c r="C64" s="495"/>
      <c r="D64" s="477" t="str">
        <f aca="false">IF(ISERROR(VLOOKUP($A64,'liste reference'!$A$7:$D$904,2,0)),IF(ISERROR(VLOOKUP($A64,'liste reference'!$B$7:$D$904,1,0)),"",VLOOKUP($A64,'liste reference'!$B$7:$D$904,1,0)),VLOOKUP($A64,'liste reference'!$A$7:$D$904,2,0))</f>
        <v/>
      </c>
      <c r="E64" s="496" t="n">
        <f aca="false">IF(D64="",0,VLOOKUP(D64,D$22:D52,1,0))</f>
        <v>0</v>
      </c>
      <c r="F64" s="501" t="n">
        <f aca="false">($B64*$B$7+$C64*$C$7)/100</f>
        <v>0</v>
      </c>
      <c r="G64" s="507" t="str">
        <f aca="false">IF(A64="","",IF(ISERROR(VLOOKUP($A64,'liste reference'!$A$7:$P$904,13,0)),IF(ISERROR(VLOOKUP($A64,'liste reference'!$B$7:$P$904,12,0)),"    -",VLOOKUP($A64,'liste reference'!$B$7:$P$904,12,0)),VLOOKUP($A64,'liste reference'!$A$7:$P$904,13,0)))</f>
        <v/>
      </c>
      <c r="H64" s="508" t="str">
        <f aca="false">IF(A64="","x",IF(ISERROR(VLOOKUP($A64,'liste reference'!$A$8:$P$904,14,0)),IF(ISERROR(VLOOKUP($A64,'liste reference'!$B$8:$P$904,13,0)),"x",VLOOKUP($A64,'liste reference'!$B$8:$P$904,13,0)),VLOOKUP($A64,'liste reference'!$A$8:$P$904,14,0)))</f>
        <v>x</v>
      </c>
      <c r="I64" s="481" t="str">
        <f aca="false">IF(ISNUMBER(H64),IF(ISERROR(VLOOKUP($A64,'liste reference'!$A$7:$P$904,3,0)),IF(ISERROR(VLOOKUP($A64,'liste reference'!$B$7:$P$904,2,0)),"",VLOOKUP($A64,'liste reference'!$B$7:$P$904,2,0)),VLOOKUP($A64,'liste reference'!$A$7:$P$904,3,0)),"")</f>
        <v/>
      </c>
      <c r="J64" s="481" t="str">
        <f aca="false">IF(ISNUMBER(H64),IF(ISERROR(VLOOKUP($A64,'liste reference'!$A$7:$P$904,4,0)),IF(ISERROR(VLOOKUP($A64,'liste reference'!$B$7:$P$904,3,0)),"",VLOOKUP($A64,'liste reference'!$B$7:$P$904,3,0)),VLOOKUP($A64,'liste reference'!$A$7:$P$904,4,0)),"")</f>
        <v/>
      </c>
      <c r="K64" s="482" t="str">
        <f aca="false">IF(A64="NEWCOD",IF(AB64="","Remplir le champs 'Nouveau taxa' svp.",$AB64),IF(ISTEXT($E64),"DEJA SAISI !",IF(A64="","",IF(ISERROR(VLOOKUP($A64,'liste reference'!$A$7:$D$904,2,0)),IF(ISERROR(VLOOKUP($A64,'liste reference'!$B$7:$D$904,1,0)),"code non répertorié ou synonyme",VLOOKUP($A64,'liste reference'!$B$7:$D$904,1,0)),VLOOKUP(A64,'liste reference'!$A$7:$D$904,2,0)))))</f>
        <v/>
      </c>
      <c r="L64" s="498"/>
      <c r="M64" s="498"/>
      <c r="N64" s="498"/>
      <c r="O64" s="484"/>
      <c r="P64" s="485" t="str">
        <f aca="false">IF($A64="NEWCOD",IF($AC64="","No",$AC64),IF(ISTEXT($E64),"DEJA SAISI !",IF($A64="","",IF(ISERROR(VLOOKUP($A64,'liste reference'!A:S,19,FALSE())),IF(ISERROR(VLOOKUP($A64,'liste reference'!B:S,19,FALSE())),"",VLOOKUP($A64,'liste reference'!B:S,19,FALSE())),VLOOKUP($A64,'liste reference'!A:S,19,FALSE())))))</f>
        <v/>
      </c>
      <c r="Q64" s="486" t="str">
        <f aca="false">IF(ISTEXT(H64),"",(B64*$B$7/100)+(C64*$C$7/100))</f>
        <v/>
      </c>
      <c r="R64" s="487" t="str">
        <f aca="false">IF(OR(ISTEXT(H64),Q64=0),"",IF(Q64&lt;0.1,1,IF(Q64&lt;1,2,IF(Q64&lt;10,3,IF(Q64&lt;50,4,IF(Q64&gt;=50,5,""))))))</f>
        <v/>
      </c>
      <c r="S64" s="487" t="n">
        <f aca="false">IF(ISERROR(R64*I64),0,R64*I64)</f>
        <v>0</v>
      </c>
      <c r="T64" s="487" t="n">
        <f aca="false">IF(ISERROR(R64*I64*J64),0,R64*I64*J64)</f>
        <v>0</v>
      </c>
      <c r="U64" s="499" t="n">
        <f aca="false">IF(ISERROR(R64*J64),0,R64*J64)</f>
        <v>0</v>
      </c>
      <c r="V64" s="488" t="str">
        <f aca="false">IF(AND(A64="",F64=0),"",IF(F64=0,"Il manque le(s) % de rec. !",""))</f>
        <v/>
      </c>
      <c r="W64" s="489"/>
      <c r="Y64" s="490" t="str">
        <f aca="false">IF(A64="new.cod","NEWCOD",IF(AND((Z64=""),ISTEXT(A64)),A64,IF(Z64="","",INDEX('liste reference'!$A$8:$A$904,Z64))))</f>
        <v/>
      </c>
      <c r="Z64" s="280" t="str">
        <f aca="false">IF(ISERROR(MATCH(A64,'liste reference'!$A$8:$A$904,0)),IF(ISERROR(MATCH(A64,'liste reference'!$B$8:$B$904,0)),"",(MATCH(A64,'liste reference'!$B$8:$B$904,0))),(MATCH(A64,'liste reference'!$A$8:$A$904,0)))</f>
        <v/>
      </c>
      <c r="AA64" s="491"/>
      <c r="AB64" s="492"/>
      <c r="AC64" s="492"/>
      <c r="BB64" s="280" t="str">
        <f aca="false">IF(A64="","",1)</f>
        <v/>
      </c>
    </row>
    <row r="65" customFormat="false" ht="12.75" hidden="true" customHeight="false" outlineLevel="0" collapsed="false">
      <c r="A65" s="493"/>
      <c r="B65" s="494"/>
      <c r="C65" s="495"/>
      <c r="D65" s="477" t="str">
        <f aca="false">IF(ISERROR(VLOOKUP($A65,'liste reference'!$A$7:$D$904,2,0)),IF(ISERROR(VLOOKUP($A65,'liste reference'!$B$7:$D$904,1,0)),"",VLOOKUP($A65,'liste reference'!$B$7:$D$904,1,0)),VLOOKUP($A65,'liste reference'!$A$7:$D$904,2,0))</f>
        <v/>
      </c>
      <c r="E65" s="496" t="n">
        <f aca="false">IF(D65="",0,VLOOKUP(D65,D$22:D53,1,0))</f>
        <v>0</v>
      </c>
      <c r="F65" s="501" t="n">
        <f aca="false">($B65*$B$7+$C65*$C$7)/100</f>
        <v>0</v>
      </c>
      <c r="G65" s="507" t="str">
        <f aca="false">IF(A65="","",IF(ISERROR(VLOOKUP($A65,'liste reference'!$A$7:$P$904,13,0)),IF(ISERROR(VLOOKUP($A65,'liste reference'!$B$7:$P$904,12,0)),"    -",VLOOKUP($A65,'liste reference'!$B$7:$P$904,12,0)),VLOOKUP($A65,'liste reference'!$A$7:$P$904,13,0)))</f>
        <v/>
      </c>
      <c r="H65" s="508" t="str">
        <f aca="false">IF(A65="","x",IF(ISERROR(VLOOKUP($A65,'liste reference'!$A$8:$P$904,14,0)),IF(ISERROR(VLOOKUP($A65,'liste reference'!$B$8:$P$904,13,0)),"x",VLOOKUP($A65,'liste reference'!$B$8:$P$904,13,0)),VLOOKUP($A65,'liste reference'!$A$8:$P$904,14,0)))</f>
        <v>x</v>
      </c>
      <c r="I65" s="481" t="str">
        <f aca="false">IF(ISNUMBER(H65),IF(ISERROR(VLOOKUP($A65,'liste reference'!$A$7:$P$904,3,0)),IF(ISERROR(VLOOKUP($A65,'liste reference'!$B$7:$P$904,2,0)),"",VLOOKUP($A65,'liste reference'!$B$7:$P$904,2,0)),VLOOKUP($A65,'liste reference'!$A$7:$P$904,3,0)),"")</f>
        <v/>
      </c>
      <c r="J65" s="481" t="str">
        <f aca="false">IF(ISNUMBER(H65),IF(ISERROR(VLOOKUP($A65,'liste reference'!$A$7:$P$904,4,0)),IF(ISERROR(VLOOKUP($A65,'liste reference'!$B$7:$P$904,3,0)),"",VLOOKUP($A65,'liste reference'!$B$7:$P$904,3,0)),VLOOKUP($A65,'liste reference'!$A$7:$P$904,4,0)),"")</f>
        <v/>
      </c>
      <c r="K65" s="482" t="str">
        <f aca="false">IF(A65="NEWCOD",IF(AB65="","Remplir le champs 'Nouveau taxa' svp.",$AB65),IF(ISTEXT($E65),"DEJA SAISI !",IF(A65="","",IF(ISERROR(VLOOKUP($A65,'liste reference'!$A$7:$D$904,2,0)),IF(ISERROR(VLOOKUP($A65,'liste reference'!$B$7:$D$904,1,0)),"code non répertorié ou synonyme",VLOOKUP($A65,'liste reference'!$B$7:$D$904,1,0)),VLOOKUP(A65,'liste reference'!$A$7:$D$904,2,0)))))</f>
        <v/>
      </c>
      <c r="L65" s="498"/>
      <c r="M65" s="498"/>
      <c r="N65" s="498"/>
      <c r="O65" s="484"/>
      <c r="P65" s="485" t="str">
        <f aca="false">IF($A65="NEWCOD",IF($AC65="","No",$AC65),IF(ISTEXT($E65),"DEJA SAISI !",IF($A65="","",IF(ISERROR(VLOOKUP($A65,'liste reference'!A:S,19,FALSE())),IF(ISERROR(VLOOKUP($A65,'liste reference'!B:S,19,FALSE())),"",VLOOKUP($A65,'liste reference'!B:S,19,FALSE())),VLOOKUP($A65,'liste reference'!A:S,19,FALSE())))))</f>
        <v/>
      </c>
      <c r="Q65" s="486" t="str">
        <f aca="false">IF(ISTEXT(H65),"",(B65*$B$7/100)+(C65*$C$7/100))</f>
        <v/>
      </c>
      <c r="R65" s="487" t="str">
        <f aca="false">IF(OR(ISTEXT(H65),Q65=0),"",IF(Q65&lt;0.1,1,IF(Q65&lt;1,2,IF(Q65&lt;10,3,IF(Q65&lt;50,4,IF(Q65&gt;=50,5,""))))))</f>
        <v/>
      </c>
      <c r="S65" s="487" t="n">
        <f aca="false">IF(ISERROR(R65*I65),0,R65*I65)</f>
        <v>0</v>
      </c>
      <c r="T65" s="487" t="n">
        <f aca="false">IF(ISERROR(R65*I65*J65),0,R65*I65*J65)</f>
        <v>0</v>
      </c>
      <c r="U65" s="499" t="n">
        <f aca="false">IF(ISERROR(R65*J65),0,R65*J65)</f>
        <v>0</v>
      </c>
      <c r="V65" s="488" t="str">
        <f aca="false">IF(AND(A65="",F65=0),"",IF(F65=0,"Il manque le(s) % de rec. !",""))</f>
        <v/>
      </c>
      <c r="W65" s="489"/>
      <c r="Y65" s="490" t="str">
        <f aca="false">IF(A65="new.cod","NEWCOD",IF(AND((Z65=""),ISTEXT(A65)),A65,IF(Z65="","",INDEX('liste reference'!$A$8:$A$904,Z65))))</f>
        <v/>
      </c>
      <c r="Z65" s="280" t="str">
        <f aca="false">IF(ISERROR(MATCH(A65,'liste reference'!$A$8:$A$904,0)),IF(ISERROR(MATCH(A65,'liste reference'!$B$8:$B$904,0)),"",(MATCH(A65,'liste reference'!$B$8:$B$904,0))),(MATCH(A65,'liste reference'!$A$8:$A$904,0)))</f>
        <v/>
      </c>
      <c r="AA65" s="491"/>
      <c r="AB65" s="492"/>
      <c r="AC65" s="492"/>
      <c r="BB65" s="280" t="str">
        <f aca="false">IF(A65="","",1)</f>
        <v/>
      </c>
    </row>
    <row r="66" customFormat="false" ht="12.75" hidden="true" customHeight="false" outlineLevel="0" collapsed="false">
      <c r="A66" s="493"/>
      <c r="B66" s="494"/>
      <c r="C66" s="495"/>
      <c r="D66" s="477" t="str">
        <f aca="false">IF(ISERROR(VLOOKUP($A66,'liste reference'!$A$7:$D$904,2,0)),IF(ISERROR(VLOOKUP($A66,'liste reference'!$B$7:$D$904,1,0)),"",VLOOKUP($A66,'liste reference'!$B$7:$D$904,1,0)),VLOOKUP($A66,'liste reference'!$A$7:$D$904,2,0))</f>
        <v/>
      </c>
      <c r="E66" s="496" t="n">
        <f aca="false">IF(D66="",0,VLOOKUP(D66,D$22:D51,1,0))</f>
        <v>0</v>
      </c>
      <c r="F66" s="501" t="n">
        <f aca="false">($B66*$B$7+$C66*$C$7)/100</f>
        <v>0</v>
      </c>
      <c r="G66" s="507" t="str">
        <f aca="false">IF(A66="","",IF(ISERROR(VLOOKUP($A66,'liste reference'!$A$7:$P$904,13,0)),IF(ISERROR(VLOOKUP($A66,'liste reference'!$B$7:$P$904,12,0)),"    -",VLOOKUP($A66,'liste reference'!$B$7:$P$904,12,0)),VLOOKUP($A66,'liste reference'!$A$7:$P$904,13,0)))</f>
        <v/>
      </c>
      <c r="H66" s="508" t="str">
        <f aca="false">IF(A66="","x",IF(ISERROR(VLOOKUP($A66,'liste reference'!$A$8:$P$904,14,0)),IF(ISERROR(VLOOKUP($A66,'liste reference'!$B$8:$P$904,13,0)),"x",VLOOKUP($A66,'liste reference'!$B$8:$P$904,13,0)),VLOOKUP($A66,'liste reference'!$A$8:$P$904,14,0)))</f>
        <v>x</v>
      </c>
      <c r="I66" s="481" t="str">
        <f aca="false">IF(ISNUMBER(H66),IF(ISERROR(VLOOKUP($A66,'liste reference'!$A$7:$P$904,3,0)),IF(ISERROR(VLOOKUP($A66,'liste reference'!$B$7:$P$904,2,0)),"",VLOOKUP($A66,'liste reference'!$B$7:$P$904,2,0)),VLOOKUP($A66,'liste reference'!$A$7:$P$904,3,0)),"")</f>
        <v/>
      </c>
      <c r="J66" s="481" t="str">
        <f aca="false">IF(ISNUMBER(H66),IF(ISERROR(VLOOKUP($A66,'liste reference'!$A$7:$P$904,4,0)),IF(ISERROR(VLOOKUP($A66,'liste reference'!$B$7:$P$904,3,0)),"",VLOOKUP($A66,'liste reference'!$B$7:$P$904,3,0)),VLOOKUP($A66,'liste reference'!$A$7:$P$904,4,0)),"")</f>
        <v/>
      </c>
      <c r="K66" s="482" t="str">
        <f aca="false">IF(A66="NEWCOD",IF(AB66="","Remplir le champs 'Nouveau taxa' svp.",$AB66),IF(ISTEXT($E66),"DEJA SAISI !",IF(A66="","",IF(ISERROR(VLOOKUP($A66,'liste reference'!$A$7:$D$904,2,0)),IF(ISERROR(VLOOKUP($A66,'liste reference'!$B$7:$D$904,1,0)),"code non répertorié ou synonyme",VLOOKUP($A66,'liste reference'!$B$7:$D$904,1,0)),VLOOKUP(A66,'liste reference'!$A$7:$D$904,2,0)))))</f>
        <v/>
      </c>
      <c r="L66" s="498"/>
      <c r="M66" s="498"/>
      <c r="N66" s="498"/>
      <c r="O66" s="484"/>
      <c r="P66" s="485" t="str">
        <f aca="false">IF($A66="NEWCOD",IF($AC66="","No",$AC66),IF(ISTEXT($E66),"DEJA SAISI !",IF($A66="","",IF(ISERROR(VLOOKUP($A66,'liste reference'!A:S,19,FALSE())),IF(ISERROR(VLOOKUP($A66,'liste reference'!B:S,19,FALSE())),"",VLOOKUP($A66,'liste reference'!B:S,19,FALSE())),VLOOKUP($A66,'liste reference'!A:S,19,FALSE())))))</f>
        <v/>
      </c>
      <c r="Q66" s="486" t="str">
        <f aca="false">IF(ISTEXT(H66),"",(B66*$B$7/100)+(C66*$C$7/100))</f>
        <v/>
      </c>
      <c r="R66" s="487" t="str">
        <f aca="false">IF(OR(ISTEXT(H66),Q66=0),"",IF(Q66&lt;0.1,1,IF(Q66&lt;1,2,IF(Q66&lt;10,3,IF(Q66&lt;50,4,IF(Q66&gt;=50,5,""))))))</f>
        <v/>
      </c>
      <c r="S66" s="487" t="n">
        <f aca="false">IF(ISERROR(R66*I66),0,R66*I66)</f>
        <v>0</v>
      </c>
      <c r="T66" s="487" t="n">
        <f aca="false">IF(ISERROR(R66*I66*J66),0,R66*I66*J66)</f>
        <v>0</v>
      </c>
      <c r="U66" s="499" t="n">
        <f aca="false">IF(ISERROR(R66*J66),0,R66*J66)</f>
        <v>0</v>
      </c>
      <c r="V66" s="488" t="str">
        <f aca="false">IF(AND(A66="",F66=0),"",IF(F66=0,"Il manque le(s) % de rec. !",""))</f>
        <v/>
      </c>
      <c r="W66" s="489"/>
      <c r="Y66" s="490" t="str">
        <f aca="false">IF(A66="new.cod","NEWCOD",IF(AND((Z66=""),ISTEXT(A66)),A66,IF(Z66="","",INDEX('liste reference'!$A$8:$A$904,Z66))))</f>
        <v/>
      </c>
      <c r="Z66" s="280" t="str">
        <f aca="false">IF(ISERROR(MATCH(A66,'liste reference'!$A$8:$A$904,0)),IF(ISERROR(MATCH(A66,'liste reference'!$B$8:$B$904,0)),"",(MATCH(A66,'liste reference'!$B$8:$B$904,0))),(MATCH(A66,'liste reference'!$A$8:$A$904,0)))</f>
        <v/>
      </c>
      <c r="AA66" s="491"/>
      <c r="AB66" s="492"/>
      <c r="AC66" s="492"/>
      <c r="BB66" s="280" t="str">
        <f aca="false">IF(A66="","",1)</f>
        <v/>
      </c>
    </row>
    <row r="67" customFormat="false" ht="12.75" hidden="true" customHeight="false" outlineLevel="0" collapsed="false">
      <c r="A67" s="493"/>
      <c r="B67" s="494"/>
      <c r="C67" s="495"/>
      <c r="D67" s="477" t="str">
        <f aca="false">IF(ISERROR(VLOOKUP($A67,'liste reference'!$A$7:$D$904,2,0)),IF(ISERROR(VLOOKUP($A67,'liste reference'!$B$7:$D$904,1,0)),"",VLOOKUP($A67,'liste reference'!$B$7:$D$904,1,0)),VLOOKUP($A67,'liste reference'!$A$7:$D$904,2,0))</f>
        <v/>
      </c>
      <c r="E67" s="496" t="n">
        <f aca="false">IF(D67="",0,VLOOKUP(D67,D$22:D52,1,0))</f>
        <v>0</v>
      </c>
      <c r="F67" s="501" t="n">
        <f aca="false">($B67*$B$7+$C67*$C$7)/100</f>
        <v>0</v>
      </c>
      <c r="G67" s="507" t="str">
        <f aca="false">IF(A67="","",IF(ISERROR(VLOOKUP($A67,'liste reference'!$A$7:$P$904,13,0)),IF(ISERROR(VLOOKUP($A67,'liste reference'!$B$7:$P$904,12,0)),"    -",VLOOKUP($A67,'liste reference'!$B$7:$P$904,12,0)),VLOOKUP($A67,'liste reference'!$A$7:$P$904,13,0)))</f>
        <v/>
      </c>
      <c r="H67" s="508" t="str">
        <f aca="false">IF(A67="","x",IF(ISERROR(VLOOKUP($A67,'liste reference'!$A$8:$P$904,14,0)),IF(ISERROR(VLOOKUP($A67,'liste reference'!$B$8:$P$904,13,0)),"x",VLOOKUP($A67,'liste reference'!$B$8:$P$904,13,0)),VLOOKUP($A67,'liste reference'!$A$8:$P$904,14,0)))</f>
        <v>x</v>
      </c>
      <c r="I67" s="481" t="str">
        <f aca="false">IF(ISNUMBER(H67),IF(ISERROR(VLOOKUP($A67,'liste reference'!$A$7:$P$904,3,0)),IF(ISERROR(VLOOKUP($A67,'liste reference'!$B$7:$P$904,2,0)),"",VLOOKUP($A67,'liste reference'!$B$7:$P$904,2,0)),VLOOKUP($A67,'liste reference'!$A$7:$P$904,3,0)),"")</f>
        <v/>
      </c>
      <c r="J67" s="481" t="str">
        <f aca="false">IF(ISNUMBER(H67),IF(ISERROR(VLOOKUP($A67,'liste reference'!$A$7:$P$904,4,0)),IF(ISERROR(VLOOKUP($A67,'liste reference'!$B$7:$P$904,3,0)),"",VLOOKUP($A67,'liste reference'!$B$7:$P$904,3,0)),VLOOKUP($A67,'liste reference'!$A$7:$P$904,4,0)),"")</f>
        <v/>
      </c>
      <c r="K67" s="482" t="str">
        <f aca="false">IF(A67="NEWCOD",IF(AB67="","Remplir le champs 'Nouveau taxa' svp.",$AB67),IF(ISTEXT($E67),"DEJA SAISI !",IF(A67="","",IF(ISERROR(VLOOKUP($A67,'liste reference'!$A$7:$D$904,2,0)),IF(ISERROR(VLOOKUP($A67,'liste reference'!$B$7:$D$904,1,0)),"code non répertorié ou synonyme",VLOOKUP($A67,'liste reference'!$B$7:$D$904,1,0)),VLOOKUP(A67,'liste reference'!$A$7:$D$904,2,0)))))</f>
        <v/>
      </c>
      <c r="L67" s="498"/>
      <c r="M67" s="498"/>
      <c r="N67" s="498"/>
      <c r="O67" s="484"/>
      <c r="P67" s="485" t="str">
        <f aca="false">IF($A67="NEWCOD",IF($AC67="","No",$AC67),IF(ISTEXT($E67),"DEJA SAISI !",IF($A67="","",IF(ISERROR(VLOOKUP($A67,'liste reference'!A:S,19,FALSE())),IF(ISERROR(VLOOKUP($A67,'liste reference'!B:S,19,FALSE())),"",VLOOKUP($A67,'liste reference'!B:S,19,FALSE())),VLOOKUP($A67,'liste reference'!A:S,19,FALSE())))))</f>
        <v/>
      </c>
      <c r="Q67" s="486" t="str">
        <f aca="false">IF(ISTEXT(H67),"",(B67*$B$7/100)+(C67*$C$7/100))</f>
        <v/>
      </c>
      <c r="R67" s="487" t="str">
        <f aca="false">IF(OR(ISTEXT(H67),Q67=0),"",IF(Q67&lt;0.1,1,IF(Q67&lt;1,2,IF(Q67&lt;10,3,IF(Q67&lt;50,4,IF(Q67&gt;=50,5,""))))))</f>
        <v/>
      </c>
      <c r="S67" s="487" t="n">
        <f aca="false">IF(ISERROR(R67*I67),0,R67*I67)</f>
        <v>0</v>
      </c>
      <c r="T67" s="487" t="n">
        <f aca="false">IF(ISERROR(R67*I67*J67),0,R67*I67*J67)</f>
        <v>0</v>
      </c>
      <c r="U67" s="499" t="n">
        <f aca="false">IF(ISERROR(R67*J67),0,R67*J67)</f>
        <v>0</v>
      </c>
      <c r="V67" s="488" t="str">
        <f aca="false">IF(AND(A67="",F67=0),"",IF(F67=0,"Il manque le(s) % de rec. !",""))</f>
        <v/>
      </c>
      <c r="W67" s="489"/>
      <c r="Y67" s="490" t="str">
        <f aca="false">IF(A67="new.cod","NEWCOD",IF(AND((Z67=""),ISTEXT(A67)),A67,IF(Z67="","",INDEX('liste reference'!$A$8:$A$904,Z67))))</f>
        <v/>
      </c>
      <c r="Z67" s="280" t="str">
        <f aca="false">IF(ISERROR(MATCH(A67,'liste reference'!$A$8:$A$904,0)),IF(ISERROR(MATCH(A67,'liste reference'!$B$8:$B$904,0)),"",(MATCH(A67,'liste reference'!$B$8:$B$904,0))),(MATCH(A67,'liste reference'!$A$8:$A$904,0)))</f>
        <v/>
      </c>
      <c r="AA67" s="491"/>
      <c r="AB67" s="492"/>
      <c r="AC67" s="492"/>
      <c r="BB67" s="280" t="str">
        <f aca="false">IF(A67="","",1)</f>
        <v/>
      </c>
    </row>
    <row r="68" customFormat="false" ht="12.75" hidden="true" customHeight="false" outlineLevel="0" collapsed="false">
      <c r="A68" s="493"/>
      <c r="B68" s="494"/>
      <c r="C68" s="495"/>
      <c r="D68" s="477" t="str">
        <f aca="false">IF(ISERROR(VLOOKUP($A68,'liste reference'!$A$7:$D$904,2,0)),IF(ISERROR(VLOOKUP($A68,'liste reference'!$B$7:$D$904,1,0)),"",VLOOKUP($A68,'liste reference'!$B$7:$D$904,1,0)),VLOOKUP($A68,'liste reference'!$A$7:$D$904,2,0))</f>
        <v/>
      </c>
      <c r="E68" s="496" t="n">
        <f aca="false">IF(D68="",0,VLOOKUP(D68,D$22:D53,1,0))</f>
        <v>0</v>
      </c>
      <c r="F68" s="501" t="n">
        <f aca="false">($B68*$B$7+$C68*$C$7)/100</f>
        <v>0</v>
      </c>
      <c r="G68" s="507" t="str">
        <f aca="false">IF(A68="","",IF(ISERROR(VLOOKUP($A68,'liste reference'!$A$7:$P$904,13,0)),IF(ISERROR(VLOOKUP($A68,'liste reference'!$B$7:$P$904,12,0)),"    -",VLOOKUP($A68,'liste reference'!$B$7:$P$904,12,0)),VLOOKUP($A68,'liste reference'!$A$7:$P$904,13,0)))</f>
        <v/>
      </c>
      <c r="H68" s="508" t="str">
        <f aca="false">IF(A68="","x",IF(ISERROR(VLOOKUP($A68,'liste reference'!$A$8:$P$904,14,0)),IF(ISERROR(VLOOKUP($A68,'liste reference'!$B$8:$P$904,13,0)),"x",VLOOKUP($A68,'liste reference'!$B$8:$P$904,13,0)),VLOOKUP($A68,'liste reference'!$A$8:$P$904,14,0)))</f>
        <v>x</v>
      </c>
      <c r="I68" s="481" t="str">
        <f aca="false">IF(ISNUMBER(H68),IF(ISERROR(VLOOKUP($A68,'liste reference'!$A$7:$P$904,3,0)),IF(ISERROR(VLOOKUP($A68,'liste reference'!$B$7:$P$904,2,0)),"",VLOOKUP($A68,'liste reference'!$B$7:$P$904,2,0)),VLOOKUP($A68,'liste reference'!$A$7:$P$904,3,0)),"")</f>
        <v/>
      </c>
      <c r="J68" s="481" t="str">
        <f aca="false">IF(ISNUMBER(H68),IF(ISERROR(VLOOKUP($A68,'liste reference'!$A$7:$P$904,4,0)),IF(ISERROR(VLOOKUP($A68,'liste reference'!$B$7:$P$904,3,0)),"",VLOOKUP($A68,'liste reference'!$B$7:$P$904,3,0)),VLOOKUP($A68,'liste reference'!$A$7:$P$904,4,0)),"")</f>
        <v/>
      </c>
      <c r="K68" s="482" t="str">
        <f aca="false">IF(A68="NEWCOD",IF(AB68="","Remplir le champs 'Nouveau taxa' svp.",$AB68),IF(ISTEXT($E68),"DEJA SAISI !",IF(A68="","",IF(ISERROR(VLOOKUP($A68,'liste reference'!$A$7:$D$904,2,0)),IF(ISERROR(VLOOKUP($A68,'liste reference'!$B$7:$D$904,1,0)),"code non répertorié ou synonyme",VLOOKUP($A68,'liste reference'!$B$7:$D$904,1,0)),VLOOKUP(A68,'liste reference'!$A$7:$D$904,2,0)))))</f>
        <v/>
      </c>
      <c r="L68" s="498"/>
      <c r="M68" s="498"/>
      <c r="N68" s="498"/>
      <c r="O68" s="484"/>
      <c r="P68" s="485" t="str">
        <f aca="false">IF($A68="NEWCOD",IF($AC68="","No",$AC68),IF(ISTEXT($E68),"DEJA SAISI !",IF($A68="","",IF(ISERROR(VLOOKUP($A68,'liste reference'!A:S,19,FALSE())),IF(ISERROR(VLOOKUP($A68,'liste reference'!B:S,19,FALSE())),"",VLOOKUP($A68,'liste reference'!B:S,19,FALSE())),VLOOKUP($A68,'liste reference'!A:S,19,FALSE())))))</f>
        <v/>
      </c>
      <c r="Q68" s="486" t="str">
        <f aca="false">IF(ISTEXT(H68),"",(B68*$B$7/100)+(C68*$C$7/100))</f>
        <v/>
      </c>
      <c r="R68" s="487" t="str">
        <f aca="false">IF(OR(ISTEXT(H68),Q68=0),"",IF(Q68&lt;0.1,1,IF(Q68&lt;1,2,IF(Q68&lt;10,3,IF(Q68&lt;50,4,IF(Q68&gt;=50,5,""))))))</f>
        <v/>
      </c>
      <c r="S68" s="487" t="n">
        <f aca="false">IF(ISERROR(R68*I68),0,R68*I68)</f>
        <v>0</v>
      </c>
      <c r="T68" s="487" t="n">
        <f aca="false">IF(ISERROR(R68*I68*J68),0,R68*I68*J68)</f>
        <v>0</v>
      </c>
      <c r="U68" s="499" t="n">
        <f aca="false">IF(ISERROR(R68*J68),0,R68*J68)</f>
        <v>0</v>
      </c>
      <c r="V68" s="488" t="str">
        <f aca="false">IF(AND(A68="",F68=0),"",IF(F68=0,"Il manque le(s) % de rec. !",""))</f>
        <v/>
      </c>
      <c r="W68" s="489"/>
      <c r="Y68" s="490" t="str">
        <f aca="false">IF(A68="new.cod","NEWCOD",IF(AND((Z68=""),ISTEXT(A68)),A68,IF(Z68="","",INDEX('liste reference'!$A$8:$A$904,Z68))))</f>
        <v/>
      </c>
      <c r="Z68" s="280" t="str">
        <f aca="false">IF(ISERROR(MATCH(A68,'liste reference'!$A$8:$A$904,0)),IF(ISERROR(MATCH(A68,'liste reference'!$B$8:$B$904,0)),"",(MATCH(A68,'liste reference'!$B$8:$B$904,0))),(MATCH(A68,'liste reference'!$A$8:$A$904,0)))</f>
        <v/>
      </c>
      <c r="AA68" s="491"/>
      <c r="AB68" s="492"/>
      <c r="AC68" s="492"/>
      <c r="BB68" s="280" t="str">
        <f aca="false">IF(A68="","",1)</f>
        <v/>
      </c>
    </row>
    <row r="69" customFormat="false" ht="12.75" hidden="true" customHeight="false" outlineLevel="0" collapsed="false">
      <c r="A69" s="493"/>
      <c r="B69" s="494"/>
      <c r="C69" s="495"/>
      <c r="D69" s="477" t="str">
        <f aca="false">IF(ISERROR(VLOOKUP($A69,'liste reference'!$A$7:$D$904,2,0)),IF(ISERROR(VLOOKUP($A69,'liste reference'!$B$7:$D$904,1,0)),"",VLOOKUP($A69,'liste reference'!$B$7:$D$904,1,0)),VLOOKUP($A69,'liste reference'!$A$7:$D$904,2,0))</f>
        <v/>
      </c>
      <c r="E69" s="496" t="n">
        <f aca="false">IF(D69="",0,VLOOKUP(D69,D$22:D54,1,0))</f>
        <v>0</v>
      </c>
      <c r="F69" s="501" t="n">
        <f aca="false">($B69*$B$7+$C69*$C$7)/100</f>
        <v>0</v>
      </c>
      <c r="G69" s="507" t="str">
        <f aca="false">IF(A69="","",IF(ISERROR(VLOOKUP($A69,'liste reference'!$A$7:$P$904,13,0)),IF(ISERROR(VLOOKUP($A69,'liste reference'!$B$7:$P$904,12,0)),"    -",VLOOKUP($A69,'liste reference'!$B$7:$P$904,12,0)),VLOOKUP($A69,'liste reference'!$A$7:$P$904,13,0)))</f>
        <v/>
      </c>
      <c r="H69" s="508" t="str">
        <f aca="false">IF(A69="","x",IF(ISERROR(VLOOKUP($A69,'liste reference'!$A$8:$P$904,14,0)),IF(ISERROR(VLOOKUP($A69,'liste reference'!$B$8:$P$904,13,0)),"x",VLOOKUP($A69,'liste reference'!$B$8:$P$904,13,0)),VLOOKUP($A69,'liste reference'!$A$8:$P$904,14,0)))</f>
        <v>x</v>
      </c>
      <c r="I69" s="481" t="str">
        <f aca="false">IF(ISNUMBER(H69),IF(ISERROR(VLOOKUP($A69,'liste reference'!$A$7:$P$904,3,0)),IF(ISERROR(VLOOKUP($A69,'liste reference'!$B$7:$P$904,2,0)),"",VLOOKUP($A69,'liste reference'!$B$7:$P$904,2,0)),VLOOKUP($A69,'liste reference'!$A$7:$P$904,3,0)),"")</f>
        <v/>
      </c>
      <c r="J69" s="481" t="str">
        <f aca="false">IF(ISNUMBER(H69),IF(ISERROR(VLOOKUP($A69,'liste reference'!$A$7:$P$904,4,0)),IF(ISERROR(VLOOKUP($A69,'liste reference'!$B$7:$P$904,3,0)),"",VLOOKUP($A69,'liste reference'!$B$7:$P$904,3,0)),VLOOKUP($A69,'liste reference'!$A$7:$P$904,4,0)),"")</f>
        <v/>
      </c>
      <c r="K69" s="482" t="str">
        <f aca="false">IF(A69="NEWCOD",IF(AB69="","Remplir le champs 'Nouveau taxa' svp.",$AB69),IF(ISTEXT($E69),"DEJA SAISI !",IF(A69="","",IF(ISERROR(VLOOKUP($A69,'liste reference'!$A$7:$D$904,2,0)),IF(ISERROR(VLOOKUP($A69,'liste reference'!$B$7:$D$904,1,0)),"code non répertorié ou synonyme",VLOOKUP($A69,'liste reference'!$B$7:$D$904,1,0)),VLOOKUP(A69,'liste reference'!$A$7:$D$904,2,0)))))</f>
        <v/>
      </c>
      <c r="L69" s="498"/>
      <c r="M69" s="498"/>
      <c r="N69" s="498"/>
      <c r="O69" s="484"/>
      <c r="P69" s="485" t="str">
        <f aca="false">IF($A69="NEWCOD",IF($AC69="","No",$AC69),IF(ISTEXT($E69),"DEJA SAISI !",IF($A69="","",IF(ISERROR(VLOOKUP($A69,'liste reference'!A:S,19,FALSE())),IF(ISERROR(VLOOKUP($A69,'liste reference'!B:S,19,FALSE())),"",VLOOKUP($A69,'liste reference'!B:S,19,FALSE())),VLOOKUP($A69,'liste reference'!A:S,19,FALSE())))))</f>
        <v/>
      </c>
      <c r="Q69" s="486" t="str">
        <f aca="false">IF(ISTEXT(H69),"",(B69*$B$7/100)+(C69*$C$7/100))</f>
        <v/>
      </c>
      <c r="R69" s="487" t="str">
        <f aca="false">IF(OR(ISTEXT(H69),Q69=0),"",IF(Q69&lt;0.1,1,IF(Q69&lt;1,2,IF(Q69&lt;10,3,IF(Q69&lt;50,4,IF(Q69&gt;=50,5,""))))))</f>
        <v/>
      </c>
      <c r="S69" s="487" t="n">
        <f aca="false">IF(ISERROR(R69*I69),0,R69*I69)</f>
        <v>0</v>
      </c>
      <c r="T69" s="487" t="n">
        <f aca="false">IF(ISERROR(R69*I69*J69),0,R69*I69*J69)</f>
        <v>0</v>
      </c>
      <c r="U69" s="499" t="n">
        <f aca="false">IF(ISERROR(R69*J69),0,R69*J69)</f>
        <v>0</v>
      </c>
      <c r="V69" s="488" t="str">
        <f aca="false">IF(AND(A69="",F69=0),"",IF(F69=0,"Il manque le(s) % de rec. !",""))</f>
        <v/>
      </c>
      <c r="W69" s="489"/>
      <c r="Y69" s="490" t="str">
        <f aca="false">IF(A69="new.cod","NEWCOD",IF(AND((Z69=""),ISTEXT(A69)),A69,IF(Z69="","",INDEX('liste reference'!$A$8:$A$904,Z69))))</f>
        <v/>
      </c>
      <c r="Z69" s="280" t="str">
        <f aca="false">IF(ISERROR(MATCH(A69,'liste reference'!$A$8:$A$904,0)),IF(ISERROR(MATCH(A69,'liste reference'!$B$8:$B$904,0)),"",(MATCH(A69,'liste reference'!$B$8:$B$904,0))),(MATCH(A69,'liste reference'!$A$8:$A$904,0)))</f>
        <v/>
      </c>
      <c r="AA69" s="491"/>
      <c r="AB69" s="492"/>
      <c r="AC69" s="492"/>
      <c r="BB69" s="280" t="str">
        <f aca="false">IF(A69="","",1)</f>
        <v/>
      </c>
    </row>
    <row r="70" customFormat="false" ht="12.75" hidden="true" customHeight="false" outlineLevel="0" collapsed="false">
      <c r="A70" s="493"/>
      <c r="B70" s="494"/>
      <c r="C70" s="495"/>
      <c r="D70" s="477" t="str">
        <f aca="false">IF(ISERROR(VLOOKUP($A70,'liste reference'!$A$7:$D$904,2,0)),IF(ISERROR(VLOOKUP($A70,'liste reference'!$B$7:$D$904,1,0)),"",VLOOKUP($A70,'liste reference'!$B$7:$D$904,1,0)),VLOOKUP($A70,'liste reference'!$A$7:$D$904,2,0))</f>
        <v/>
      </c>
      <c r="E70" s="496" t="n">
        <f aca="false">IF(D70="",0,VLOOKUP(D70,D$22:D55,1,0))</f>
        <v>0</v>
      </c>
      <c r="F70" s="501" t="n">
        <f aca="false">($B70*$B$7+$C70*$C$7)/100</f>
        <v>0</v>
      </c>
      <c r="G70" s="507" t="str">
        <f aca="false">IF(A70="","",IF(ISERROR(VLOOKUP($A70,'liste reference'!$A$7:$P$904,13,0)),IF(ISERROR(VLOOKUP($A70,'liste reference'!$B$7:$P$904,12,0)),"    -",VLOOKUP($A70,'liste reference'!$B$7:$P$904,12,0)),VLOOKUP($A70,'liste reference'!$A$7:$P$904,13,0)))</f>
        <v/>
      </c>
      <c r="H70" s="508" t="str">
        <f aca="false">IF(A70="","x",IF(ISERROR(VLOOKUP($A70,'liste reference'!$A$8:$P$904,14,0)),IF(ISERROR(VLOOKUP($A70,'liste reference'!$B$8:$P$904,13,0)),"x",VLOOKUP($A70,'liste reference'!$B$8:$P$904,13,0)),VLOOKUP($A70,'liste reference'!$A$8:$P$904,14,0)))</f>
        <v>x</v>
      </c>
      <c r="I70" s="481" t="str">
        <f aca="false">IF(ISNUMBER(H70),IF(ISERROR(VLOOKUP($A70,'liste reference'!$A$7:$P$904,3,0)),IF(ISERROR(VLOOKUP($A70,'liste reference'!$B$7:$P$904,2,0)),"",VLOOKUP($A70,'liste reference'!$B$7:$P$904,2,0)),VLOOKUP($A70,'liste reference'!$A$7:$P$904,3,0)),"")</f>
        <v/>
      </c>
      <c r="J70" s="481" t="str">
        <f aca="false">IF(ISNUMBER(H70),IF(ISERROR(VLOOKUP($A70,'liste reference'!$A$7:$P$904,4,0)),IF(ISERROR(VLOOKUP($A70,'liste reference'!$B$7:$P$904,3,0)),"",VLOOKUP($A70,'liste reference'!$B$7:$P$904,3,0)),VLOOKUP($A70,'liste reference'!$A$7:$P$904,4,0)),"")</f>
        <v/>
      </c>
      <c r="K70" s="482" t="str">
        <f aca="false">IF(A70="NEWCOD",IF(AB70="","Remplir le champs 'Nouveau taxa' svp.",$AB70),IF(ISTEXT($E70),"DEJA SAISI !",IF(A70="","",IF(ISERROR(VLOOKUP($A70,'liste reference'!$A$7:$D$904,2,0)),IF(ISERROR(VLOOKUP($A70,'liste reference'!$B$7:$D$904,1,0)),"code non répertorié ou synonyme",VLOOKUP($A70,'liste reference'!$B$7:$D$904,1,0)),VLOOKUP(A70,'liste reference'!$A$7:$D$904,2,0)))))</f>
        <v/>
      </c>
      <c r="L70" s="498"/>
      <c r="M70" s="498"/>
      <c r="N70" s="498"/>
      <c r="O70" s="484"/>
      <c r="P70" s="485" t="str">
        <f aca="false">IF($A70="NEWCOD",IF($AC70="","No",$AC70),IF(ISTEXT($E70),"DEJA SAISI !",IF($A70="","",IF(ISERROR(VLOOKUP($A70,'liste reference'!A:S,19,FALSE())),IF(ISERROR(VLOOKUP($A70,'liste reference'!B:S,19,FALSE())),"",VLOOKUP($A70,'liste reference'!B:S,19,FALSE())),VLOOKUP($A70,'liste reference'!A:S,19,FALSE())))))</f>
        <v/>
      </c>
      <c r="Q70" s="486" t="str">
        <f aca="false">IF(ISTEXT(H70),"",(B70*$B$7/100)+(C70*$C$7/100))</f>
        <v/>
      </c>
      <c r="R70" s="487" t="str">
        <f aca="false">IF(OR(ISTEXT(H70),Q70=0),"",IF(Q70&lt;0.1,1,IF(Q70&lt;1,2,IF(Q70&lt;10,3,IF(Q70&lt;50,4,IF(Q70&gt;=50,5,""))))))</f>
        <v/>
      </c>
      <c r="S70" s="487" t="n">
        <f aca="false">IF(ISERROR(R70*I70),0,R70*I70)</f>
        <v>0</v>
      </c>
      <c r="T70" s="487" t="n">
        <f aca="false">IF(ISERROR(R70*I70*J70),0,R70*I70*J70)</f>
        <v>0</v>
      </c>
      <c r="U70" s="499" t="n">
        <f aca="false">IF(ISERROR(R70*J70),0,R70*J70)</f>
        <v>0</v>
      </c>
      <c r="V70" s="488" t="str">
        <f aca="false">IF(AND(A70="",F70=0),"",IF(F70=0,"Il manque le(s) % de rec. !",""))</f>
        <v/>
      </c>
      <c r="W70" s="489"/>
      <c r="Y70" s="490" t="str">
        <f aca="false">IF(A70="new.cod","NEWCOD",IF(AND((Z70=""),ISTEXT(A70)),A70,IF(Z70="","",INDEX('liste reference'!$A$8:$A$904,Z70))))</f>
        <v/>
      </c>
      <c r="Z70" s="280" t="str">
        <f aca="false">IF(ISERROR(MATCH(A70,'liste reference'!$A$8:$A$904,0)),IF(ISERROR(MATCH(A70,'liste reference'!$B$8:$B$904,0)),"",(MATCH(A70,'liste reference'!$B$8:$B$904,0))),(MATCH(A70,'liste reference'!$A$8:$A$904,0)))</f>
        <v/>
      </c>
      <c r="AA70" s="491"/>
      <c r="AB70" s="492"/>
      <c r="AC70" s="492"/>
      <c r="BB70" s="280" t="str">
        <f aca="false">IF(A70="","",1)</f>
        <v/>
      </c>
    </row>
    <row r="71" customFormat="false" ht="12.75" hidden="true" customHeight="false" outlineLevel="0" collapsed="false">
      <c r="A71" s="493"/>
      <c r="B71" s="494"/>
      <c r="C71" s="495"/>
      <c r="D71" s="477" t="str">
        <f aca="false">IF(ISERROR(VLOOKUP($A71,'liste reference'!$A$7:$D$904,2,0)),IF(ISERROR(VLOOKUP($A71,'liste reference'!$B$7:$D$904,1,0)),"",VLOOKUP($A71,'liste reference'!$B$7:$D$904,1,0)),VLOOKUP($A71,'liste reference'!$A$7:$D$904,2,0))</f>
        <v/>
      </c>
      <c r="E71" s="496" t="n">
        <f aca="false">IF(D71="",0,VLOOKUP(D71,D$22:D56,1,0))</f>
        <v>0</v>
      </c>
      <c r="F71" s="501" t="n">
        <f aca="false">($B71*$B$7+$C71*$C$7)/100</f>
        <v>0</v>
      </c>
      <c r="G71" s="507" t="str">
        <f aca="false">IF(A71="","",IF(ISERROR(VLOOKUP($A71,'liste reference'!$A$7:$P$904,13,0)),IF(ISERROR(VLOOKUP($A71,'liste reference'!$B$7:$P$904,12,0)),"    -",VLOOKUP($A71,'liste reference'!$B$7:$P$904,12,0)),VLOOKUP($A71,'liste reference'!$A$7:$P$904,13,0)))</f>
        <v/>
      </c>
      <c r="H71" s="508" t="str">
        <f aca="false">IF(A71="","x",IF(ISERROR(VLOOKUP($A71,'liste reference'!$A$8:$P$904,14,0)),IF(ISERROR(VLOOKUP($A71,'liste reference'!$B$8:$P$904,13,0)),"x",VLOOKUP($A71,'liste reference'!$B$8:$P$904,13,0)),VLOOKUP($A71,'liste reference'!$A$8:$P$904,14,0)))</f>
        <v>x</v>
      </c>
      <c r="I71" s="481" t="str">
        <f aca="false">IF(ISNUMBER(H71),IF(ISERROR(VLOOKUP($A71,'liste reference'!$A$7:$P$904,3,0)),IF(ISERROR(VLOOKUP($A71,'liste reference'!$B$7:$P$904,2,0)),"",VLOOKUP($A71,'liste reference'!$B$7:$P$904,2,0)),VLOOKUP($A71,'liste reference'!$A$7:$P$904,3,0)),"")</f>
        <v/>
      </c>
      <c r="J71" s="481" t="str">
        <f aca="false">IF(ISNUMBER(H71),IF(ISERROR(VLOOKUP($A71,'liste reference'!$A$7:$P$904,4,0)),IF(ISERROR(VLOOKUP($A71,'liste reference'!$B$7:$P$904,3,0)),"",VLOOKUP($A71,'liste reference'!$B$7:$P$904,3,0)),VLOOKUP($A71,'liste reference'!$A$7:$P$904,4,0)),"")</f>
        <v/>
      </c>
      <c r="K71" s="482" t="str">
        <f aca="false">IF(A71="NEWCOD",IF(AB71="","Remplir le champs 'Nouveau taxa' svp.",$AB71),IF(ISTEXT($E71),"DEJA SAISI !",IF(A71="","",IF(ISERROR(VLOOKUP($A71,'liste reference'!$A$7:$D$904,2,0)),IF(ISERROR(VLOOKUP($A71,'liste reference'!$B$7:$D$904,1,0)),"code non répertorié ou synonyme",VLOOKUP($A71,'liste reference'!$B$7:$D$904,1,0)),VLOOKUP(A71,'liste reference'!$A$7:$D$904,2,0)))))</f>
        <v/>
      </c>
      <c r="L71" s="498"/>
      <c r="M71" s="498"/>
      <c r="N71" s="498"/>
      <c r="O71" s="484"/>
      <c r="P71" s="485" t="str">
        <f aca="false">IF($A71="NEWCOD",IF($AC71="","No",$AC71),IF(ISTEXT($E71),"DEJA SAISI !",IF($A71="","",IF(ISERROR(VLOOKUP($A71,'liste reference'!A:S,19,FALSE())),IF(ISERROR(VLOOKUP($A71,'liste reference'!B:S,19,FALSE())),"",VLOOKUP($A71,'liste reference'!B:S,19,FALSE())),VLOOKUP($A71,'liste reference'!A:S,19,FALSE())))))</f>
        <v/>
      </c>
      <c r="Q71" s="486" t="str">
        <f aca="false">IF(ISTEXT(H71),"",(B71*$B$7/100)+(C71*$C$7/100))</f>
        <v/>
      </c>
      <c r="R71" s="487" t="str">
        <f aca="false">IF(OR(ISTEXT(H71),Q71=0),"",IF(Q71&lt;0.1,1,IF(Q71&lt;1,2,IF(Q71&lt;10,3,IF(Q71&lt;50,4,IF(Q71&gt;=50,5,""))))))</f>
        <v/>
      </c>
      <c r="S71" s="487" t="n">
        <f aca="false">IF(ISERROR(R71*I71),0,R71*I71)</f>
        <v>0</v>
      </c>
      <c r="T71" s="487" t="n">
        <f aca="false">IF(ISERROR(R71*I71*J71),0,R71*I71*J71)</f>
        <v>0</v>
      </c>
      <c r="U71" s="499" t="n">
        <f aca="false">IF(ISERROR(R71*J71),0,R71*J71)</f>
        <v>0</v>
      </c>
      <c r="V71" s="488" t="str">
        <f aca="false">IF(AND(A71="",F71=0),"",IF(F71=0,"Il manque le(s) % de rec. !",""))</f>
        <v/>
      </c>
      <c r="W71" s="489"/>
      <c r="Y71" s="490" t="str">
        <f aca="false">IF(A71="new.cod","NEWCOD",IF(AND((Z71=""),ISTEXT(A71)),A71,IF(Z71="","",INDEX('liste reference'!$A$8:$A$904,Z71))))</f>
        <v/>
      </c>
      <c r="Z71" s="280" t="str">
        <f aca="false">IF(ISERROR(MATCH(A71,'liste reference'!$A$8:$A$904,0)),IF(ISERROR(MATCH(A71,'liste reference'!$B$8:$B$904,0)),"",(MATCH(A71,'liste reference'!$B$8:$B$904,0))),(MATCH(A71,'liste reference'!$A$8:$A$904,0)))</f>
        <v/>
      </c>
      <c r="AA71" s="491"/>
      <c r="AB71" s="492"/>
      <c r="AC71" s="492"/>
      <c r="BB71" s="280" t="str">
        <f aca="false">IF(A71="","",1)</f>
        <v/>
      </c>
    </row>
    <row r="72" customFormat="false" ht="12.75" hidden="true" customHeight="false" outlineLevel="0" collapsed="false">
      <c r="A72" s="493"/>
      <c r="B72" s="494"/>
      <c r="C72" s="495"/>
      <c r="D72" s="477" t="str">
        <f aca="false">IF(ISERROR(VLOOKUP($A72,'liste reference'!$A$7:$D$904,2,0)),IF(ISERROR(VLOOKUP($A72,'liste reference'!$B$7:$D$904,1,0)),"",VLOOKUP($A72,'liste reference'!$B$7:$D$904,1,0)),VLOOKUP($A72,'liste reference'!$A$7:$D$904,2,0))</f>
        <v/>
      </c>
      <c r="E72" s="496" t="n">
        <f aca="false">IF(D72="",0,VLOOKUP(D72,D$22:D57,1,0))</f>
        <v>0</v>
      </c>
      <c r="F72" s="501" t="n">
        <f aca="false">($B72*$B$7+$C72*$C$7)/100</f>
        <v>0</v>
      </c>
      <c r="G72" s="507" t="str">
        <f aca="false">IF(A72="","",IF(ISERROR(VLOOKUP($A72,'liste reference'!$A$7:$P$904,13,0)),IF(ISERROR(VLOOKUP($A72,'liste reference'!$B$7:$P$904,12,0)),"    -",VLOOKUP($A72,'liste reference'!$B$7:$P$904,12,0)),VLOOKUP($A72,'liste reference'!$A$7:$P$904,13,0)))</f>
        <v/>
      </c>
      <c r="H72" s="508" t="str">
        <f aca="false">IF(A72="","x",IF(ISERROR(VLOOKUP($A72,'liste reference'!$A$8:$P$904,14,0)),IF(ISERROR(VLOOKUP($A72,'liste reference'!$B$8:$P$904,13,0)),"x",VLOOKUP($A72,'liste reference'!$B$8:$P$904,13,0)),VLOOKUP($A72,'liste reference'!$A$8:$P$904,14,0)))</f>
        <v>x</v>
      </c>
      <c r="I72" s="481" t="str">
        <f aca="false">IF(ISNUMBER(H72),IF(ISERROR(VLOOKUP($A72,'liste reference'!$A$7:$P$904,3,0)),IF(ISERROR(VLOOKUP($A72,'liste reference'!$B$7:$P$904,2,0)),"",VLOOKUP($A72,'liste reference'!$B$7:$P$904,2,0)),VLOOKUP($A72,'liste reference'!$A$7:$P$904,3,0)),"")</f>
        <v/>
      </c>
      <c r="J72" s="481" t="str">
        <f aca="false">IF(ISNUMBER(H72),IF(ISERROR(VLOOKUP($A72,'liste reference'!$A$7:$P$904,4,0)),IF(ISERROR(VLOOKUP($A72,'liste reference'!$B$7:$P$904,3,0)),"",VLOOKUP($A72,'liste reference'!$B$7:$P$904,3,0)),VLOOKUP($A72,'liste reference'!$A$7:$P$904,4,0)),"")</f>
        <v/>
      </c>
      <c r="K72" s="482" t="str">
        <f aca="false">IF(A72="NEWCOD",IF(AB72="","Remplir le champs 'Nouveau taxa' svp.",$AB72),IF(ISTEXT($E72),"DEJA SAISI !",IF(A72="","",IF(ISERROR(VLOOKUP($A72,'liste reference'!$A$7:$D$904,2,0)),IF(ISERROR(VLOOKUP($A72,'liste reference'!$B$7:$D$904,1,0)),"code non répertorié ou synonyme",VLOOKUP($A72,'liste reference'!$B$7:$D$904,1,0)),VLOOKUP(A72,'liste reference'!$A$7:$D$904,2,0)))))</f>
        <v/>
      </c>
      <c r="L72" s="498"/>
      <c r="M72" s="498"/>
      <c r="N72" s="498"/>
      <c r="O72" s="484"/>
      <c r="P72" s="485" t="str">
        <f aca="false">IF($A72="NEWCOD",IF($AC72="","No",$AC72),IF(ISTEXT($E72),"DEJA SAISI !",IF($A72="","",IF(ISERROR(VLOOKUP($A72,'liste reference'!A:S,19,FALSE())),IF(ISERROR(VLOOKUP($A72,'liste reference'!B:S,19,FALSE())),"",VLOOKUP($A72,'liste reference'!B:S,19,FALSE())),VLOOKUP($A72,'liste reference'!A:S,19,FALSE())))))</f>
        <v/>
      </c>
      <c r="Q72" s="486" t="str">
        <f aca="false">IF(ISTEXT(H72),"",(B72*$B$7/100)+(C72*$C$7/100))</f>
        <v/>
      </c>
      <c r="R72" s="487" t="str">
        <f aca="false">IF(OR(ISTEXT(H72),Q72=0),"",IF(Q72&lt;0.1,1,IF(Q72&lt;1,2,IF(Q72&lt;10,3,IF(Q72&lt;50,4,IF(Q72&gt;=50,5,""))))))</f>
        <v/>
      </c>
      <c r="S72" s="487" t="n">
        <f aca="false">IF(ISERROR(R72*I72),0,R72*I72)</f>
        <v>0</v>
      </c>
      <c r="T72" s="487" t="n">
        <f aca="false">IF(ISERROR(R72*I72*J72),0,R72*I72*J72)</f>
        <v>0</v>
      </c>
      <c r="U72" s="499" t="n">
        <f aca="false">IF(ISERROR(R72*J72),0,R72*J72)</f>
        <v>0</v>
      </c>
      <c r="V72" s="488" t="str">
        <f aca="false">IF(AND(A72="",F72=0),"",IF(F72=0,"Il manque le(s) % de rec. !",""))</f>
        <v/>
      </c>
      <c r="W72" s="489"/>
      <c r="Y72" s="490" t="str">
        <f aca="false">IF(A72="new.cod","NEWCOD",IF(AND((Z72=""),ISTEXT(A72)),A72,IF(Z72="","",INDEX('liste reference'!$A$8:$A$904,Z72))))</f>
        <v/>
      </c>
      <c r="Z72" s="280" t="str">
        <f aca="false">IF(ISERROR(MATCH(A72,'liste reference'!$A$8:$A$904,0)),IF(ISERROR(MATCH(A72,'liste reference'!$B$8:$B$904,0)),"",(MATCH(A72,'liste reference'!$B$8:$B$904,0))),(MATCH(A72,'liste reference'!$A$8:$A$904,0)))</f>
        <v/>
      </c>
      <c r="AA72" s="491"/>
      <c r="AB72" s="492"/>
      <c r="AC72" s="492"/>
      <c r="BB72" s="280" t="str">
        <f aca="false">IF(A72="","",1)</f>
        <v/>
      </c>
    </row>
    <row r="73" customFormat="false" ht="12.75" hidden="true" customHeight="false" outlineLevel="0" collapsed="false">
      <c r="A73" s="493"/>
      <c r="B73" s="494"/>
      <c r="C73" s="495"/>
      <c r="D73" s="477" t="str">
        <f aca="false">IF(ISERROR(VLOOKUP($A73,'liste reference'!$A$7:$D$904,2,0)),IF(ISERROR(VLOOKUP($A73,'liste reference'!$B$7:$D$904,1,0)),"",VLOOKUP($A73,'liste reference'!$B$7:$D$904,1,0)),VLOOKUP($A73,'liste reference'!$A$7:$D$904,2,0))</f>
        <v/>
      </c>
      <c r="E73" s="496" t="n">
        <f aca="false">IF(D73="",0,VLOOKUP(D73,D$22:D57,1,0))</f>
        <v>0</v>
      </c>
      <c r="F73" s="501" t="n">
        <f aca="false">($B73*$B$7+$C73*$C$7)/100</f>
        <v>0</v>
      </c>
      <c r="G73" s="507" t="str">
        <f aca="false">IF(A73="","",IF(ISERROR(VLOOKUP($A73,'liste reference'!$A$7:$P$904,13,0)),IF(ISERROR(VLOOKUP($A73,'liste reference'!$B$7:$P$904,12,0)),"    -",VLOOKUP($A73,'liste reference'!$B$7:$P$904,12,0)),VLOOKUP($A73,'liste reference'!$A$7:$P$904,13,0)))</f>
        <v/>
      </c>
      <c r="H73" s="508" t="str">
        <f aca="false">IF(A73="","x",IF(ISERROR(VLOOKUP($A73,'liste reference'!$A$8:$P$904,14,0)),IF(ISERROR(VLOOKUP($A73,'liste reference'!$B$8:$P$904,13,0)),"x",VLOOKUP($A73,'liste reference'!$B$8:$P$904,13,0)),VLOOKUP($A73,'liste reference'!$A$8:$P$904,14,0)))</f>
        <v>x</v>
      </c>
      <c r="I73" s="481" t="str">
        <f aca="false">IF(ISNUMBER(H73),IF(ISERROR(VLOOKUP($A73,'liste reference'!$A$7:$P$904,3,0)),IF(ISERROR(VLOOKUP($A73,'liste reference'!$B$7:$P$904,2,0)),"",VLOOKUP($A73,'liste reference'!$B$7:$P$904,2,0)),VLOOKUP($A73,'liste reference'!$A$7:$P$904,3,0)),"")</f>
        <v/>
      </c>
      <c r="J73" s="481" t="str">
        <f aca="false">IF(ISNUMBER(H73),IF(ISERROR(VLOOKUP($A73,'liste reference'!$A$7:$P$904,4,0)),IF(ISERROR(VLOOKUP($A73,'liste reference'!$B$7:$P$904,3,0)),"",VLOOKUP($A73,'liste reference'!$B$7:$P$904,3,0)),VLOOKUP($A73,'liste reference'!$A$7:$P$904,4,0)),"")</f>
        <v/>
      </c>
      <c r="K73" s="482" t="str">
        <f aca="false">IF(A73="NEWCOD",IF(AB73="","Remplir le champs 'Nouveau taxa' svp.",$AB73),IF(ISTEXT($E73),"DEJA SAISI !",IF(A73="","",IF(ISERROR(VLOOKUP($A73,'liste reference'!$A$7:$D$904,2,0)),IF(ISERROR(VLOOKUP($A73,'liste reference'!$B$7:$D$904,1,0)),"code non répertorié ou synonyme",VLOOKUP($A73,'liste reference'!$B$7:$D$904,1,0)),VLOOKUP(A73,'liste reference'!$A$7:$D$904,2,0)))))</f>
        <v/>
      </c>
      <c r="L73" s="498"/>
      <c r="M73" s="498"/>
      <c r="N73" s="498"/>
      <c r="O73" s="484"/>
      <c r="P73" s="485" t="str">
        <f aca="false">IF($A73="NEWCOD",IF($AC73="","No",$AC73),IF(ISTEXT($E73),"DEJA SAISI !",IF($A73="","",IF(ISERROR(VLOOKUP($A73,'liste reference'!A:S,19,FALSE())),IF(ISERROR(VLOOKUP($A73,'liste reference'!B:S,19,FALSE())),"",VLOOKUP($A73,'liste reference'!B:S,19,FALSE())),VLOOKUP($A73,'liste reference'!A:S,19,FALSE())))))</f>
        <v/>
      </c>
      <c r="Q73" s="486" t="str">
        <f aca="false">IF(ISTEXT(H73),"",(B73*$B$7/100)+(C73*$C$7/100))</f>
        <v/>
      </c>
      <c r="R73" s="487" t="str">
        <f aca="false">IF(OR(ISTEXT(H73),Q73=0),"",IF(Q73&lt;0.1,1,IF(Q73&lt;1,2,IF(Q73&lt;10,3,IF(Q73&lt;50,4,IF(Q73&gt;=50,5,""))))))</f>
        <v/>
      </c>
      <c r="S73" s="487" t="n">
        <f aca="false">IF(ISERROR(R73*I73),0,R73*I73)</f>
        <v>0</v>
      </c>
      <c r="T73" s="487" t="n">
        <f aca="false">IF(ISERROR(R73*I73*J73),0,R73*I73*J73)</f>
        <v>0</v>
      </c>
      <c r="U73" s="499" t="n">
        <f aca="false">IF(ISERROR(R73*J73),0,R73*J73)</f>
        <v>0</v>
      </c>
      <c r="V73" s="488" t="str">
        <f aca="false">IF(AND(A73="",F73=0),"",IF(F73=0,"Il manque le(s) % de rec. !",""))</f>
        <v/>
      </c>
      <c r="W73" s="489"/>
      <c r="Y73" s="490" t="str">
        <f aca="false">IF(A73="new.cod","NEWCOD",IF(AND((Z73=""),ISTEXT(A73)),A73,IF(Z73="","",INDEX('liste reference'!$A$8:$A$904,Z73))))</f>
        <v/>
      </c>
      <c r="Z73" s="280" t="str">
        <f aca="false">IF(ISERROR(MATCH(A73,'liste reference'!$A$8:$A$904,0)),IF(ISERROR(MATCH(A73,'liste reference'!$B$8:$B$904,0)),"",(MATCH(A73,'liste reference'!$B$8:$B$904,0))),(MATCH(A73,'liste reference'!$A$8:$A$904,0)))</f>
        <v/>
      </c>
      <c r="AA73" s="491"/>
      <c r="AB73" s="492"/>
      <c r="AC73" s="492"/>
      <c r="BB73" s="280" t="str">
        <f aca="false">IF(A73="","",1)</f>
        <v/>
      </c>
    </row>
    <row r="74" customFormat="false" ht="12.75" hidden="true" customHeight="false" outlineLevel="0" collapsed="false">
      <c r="A74" s="493"/>
      <c r="B74" s="494"/>
      <c r="C74" s="495"/>
      <c r="D74" s="477" t="str">
        <f aca="false">IF(ISERROR(VLOOKUP($A74,'liste reference'!$A$7:$D$904,2,0)),IF(ISERROR(VLOOKUP($A74,'liste reference'!$B$7:$D$904,1,0)),"",VLOOKUP($A74,'liste reference'!$B$7:$D$904,1,0)),VLOOKUP($A74,'liste reference'!$A$7:$D$904,2,0))</f>
        <v/>
      </c>
      <c r="E74" s="496" t="n">
        <f aca="false">IF(D74="",0,VLOOKUP(D74,D$22:D58,1,0))</f>
        <v>0</v>
      </c>
      <c r="F74" s="501" t="n">
        <f aca="false">($B74*$B$7+$C74*$C$7)/100</f>
        <v>0</v>
      </c>
      <c r="G74" s="507" t="str">
        <f aca="false">IF(A74="","",IF(ISERROR(VLOOKUP($A74,'liste reference'!$A$7:$P$904,13,0)),IF(ISERROR(VLOOKUP($A74,'liste reference'!$B$7:$P$904,12,0)),"    -",VLOOKUP($A74,'liste reference'!$B$7:$P$904,12,0)),VLOOKUP($A74,'liste reference'!$A$7:$P$904,13,0)))</f>
        <v/>
      </c>
      <c r="H74" s="508" t="str">
        <f aca="false">IF(A74="","x",IF(ISERROR(VLOOKUP($A74,'liste reference'!$A$8:$P$904,14,0)),IF(ISERROR(VLOOKUP($A74,'liste reference'!$B$8:$P$904,13,0)),"x",VLOOKUP($A74,'liste reference'!$B$8:$P$904,13,0)),VLOOKUP($A74,'liste reference'!$A$8:$P$904,14,0)))</f>
        <v>x</v>
      </c>
      <c r="I74" s="481" t="str">
        <f aca="false">IF(ISNUMBER(H74),IF(ISERROR(VLOOKUP($A74,'liste reference'!$A$7:$P$904,3,0)),IF(ISERROR(VLOOKUP($A74,'liste reference'!$B$7:$P$904,2,0)),"",VLOOKUP($A74,'liste reference'!$B$7:$P$904,2,0)),VLOOKUP($A74,'liste reference'!$A$7:$P$904,3,0)),"")</f>
        <v/>
      </c>
      <c r="J74" s="481" t="str">
        <f aca="false">IF(ISNUMBER(H74),IF(ISERROR(VLOOKUP($A74,'liste reference'!$A$7:$P$904,4,0)),IF(ISERROR(VLOOKUP($A74,'liste reference'!$B$7:$P$904,3,0)),"",VLOOKUP($A74,'liste reference'!$B$7:$P$904,3,0)),VLOOKUP($A74,'liste reference'!$A$7:$P$904,4,0)),"")</f>
        <v/>
      </c>
      <c r="K74" s="482" t="str">
        <f aca="false">IF(A74="NEWCOD",IF(AB74="","Remplir le champs 'Nouveau taxa' svp.",$AB74),IF(ISTEXT($E74),"DEJA SAISI !",IF(A74="","",IF(ISERROR(VLOOKUP($A74,'liste reference'!$A$7:$D$904,2,0)),IF(ISERROR(VLOOKUP($A74,'liste reference'!$B$7:$D$904,1,0)),"code non répertorié ou synonyme",VLOOKUP($A74,'liste reference'!$B$7:$D$904,1,0)),VLOOKUP(A74,'liste reference'!$A$7:$D$904,2,0)))))</f>
        <v/>
      </c>
      <c r="L74" s="498"/>
      <c r="M74" s="498"/>
      <c r="N74" s="498"/>
      <c r="O74" s="484"/>
      <c r="P74" s="485" t="str">
        <f aca="false">IF($A74="NEWCOD",IF($AC74="","No",$AC74),IF(ISTEXT($E74),"DEJA SAISI !",IF($A74="","",IF(ISERROR(VLOOKUP($A74,'liste reference'!A:S,19,FALSE())),IF(ISERROR(VLOOKUP($A74,'liste reference'!B:S,19,FALSE())),"",VLOOKUP($A74,'liste reference'!B:S,19,FALSE())),VLOOKUP($A74,'liste reference'!A:S,19,FALSE())))))</f>
        <v/>
      </c>
      <c r="Q74" s="486" t="str">
        <f aca="false">IF(ISTEXT(H74),"",(B74*$B$7/100)+(C74*$C$7/100))</f>
        <v/>
      </c>
      <c r="R74" s="487" t="str">
        <f aca="false">IF(OR(ISTEXT(H74),Q74=0),"",IF(Q74&lt;0.1,1,IF(Q74&lt;1,2,IF(Q74&lt;10,3,IF(Q74&lt;50,4,IF(Q74&gt;=50,5,""))))))</f>
        <v/>
      </c>
      <c r="S74" s="487" t="n">
        <f aca="false">IF(ISERROR(R74*I74),0,R74*I74)</f>
        <v>0</v>
      </c>
      <c r="T74" s="487" t="n">
        <f aca="false">IF(ISERROR(R74*I74*J74),0,R74*I74*J74)</f>
        <v>0</v>
      </c>
      <c r="U74" s="499" t="n">
        <f aca="false">IF(ISERROR(R74*J74),0,R74*J74)</f>
        <v>0</v>
      </c>
      <c r="V74" s="488" t="str">
        <f aca="false">IF(AND(A74="",F74=0),"",IF(F74=0,"Il manque le(s) % de rec. !",""))</f>
        <v/>
      </c>
      <c r="W74" s="489"/>
      <c r="Y74" s="490" t="str">
        <f aca="false">IF(A74="new.cod","NEWCOD",IF(AND((Z74=""),ISTEXT(A74)),A74,IF(Z74="","",INDEX('liste reference'!$A$8:$A$904,Z74))))</f>
        <v/>
      </c>
      <c r="Z74" s="280" t="str">
        <f aca="false">IF(ISERROR(MATCH(A74,'liste reference'!$A$8:$A$904,0)),IF(ISERROR(MATCH(A74,'liste reference'!$B$8:$B$904,0)),"",(MATCH(A74,'liste reference'!$B$8:$B$904,0))),(MATCH(A74,'liste reference'!$A$8:$A$904,0)))</f>
        <v/>
      </c>
      <c r="AA74" s="491"/>
      <c r="AB74" s="492"/>
      <c r="AC74" s="492"/>
      <c r="BB74" s="280" t="str">
        <f aca="false">IF(A74="","",1)</f>
        <v/>
      </c>
    </row>
    <row r="75" customFormat="false" ht="12.75" hidden="true" customHeight="false" outlineLevel="0" collapsed="false">
      <c r="A75" s="493"/>
      <c r="B75" s="494"/>
      <c r="C75" s="495"/>
      <c r="D75" s="477" t="str">
        <f aca="false">IF(ISERROR(VLOOKUP($A75,'liste reference'!$A$7:$D$904,2,0)),IF(ISERROR(VLOOKUP($A75,'liste reference'!$B$7:$D$904,1,0)),"",VLOOKUP($A75,'liste reference'!$B$7:$D$904,1,0)),VLOOKUP($A75,'liste reference'!$A$7:$D$904,2,0))</f>
        <v/>
      </c>
      <c r="E75" s="496" t="n">
        <f aca="false">IF(D75="",0,VLOOKUP(D75,D$22:D59,1,0))</f>
        <v>0</v>
      </c>
      <c r="F75" s="501" t="n">
        <f aca="false">($B75*$B$7+$C75*$C$7)/100</f>
        <v>0</v>
      </c>
      <c r="G75" s="507" t="str">
        <f aca="false">IF(A75="","",IF(ISERROR(VLOOKUP($A75,'liste reference'!$A$7:$P$904,13,0)),IF(ISERROR(VLOOKUP($A75,'liste reference'!$B$7:$P$904,12,0)),"    -",VLOOKUP($A75,'liste reference'!$B$7:$P$904,12,0)),VLOOKUP($A75,'liste reference'!$A$7:$P$904,13,0)))</f>
        <v/>
      </c>
      <c r="H75" s="508" t="str">
        <f aca="false">IF(A75="","x",IF(ISERROR(VLOOKUP($A75,'liste reference'!$A$8:$P$904,14,0)),IF(ISERROR(VLOOKUP($A75,'liste reference'!$B$8:$P$904,13,0)),"x",VLOOKUP($A75,'liste reference'!$B$8:$P$904,13,0)),VLOOKUP($A75,'liste reference'!$A$8:$P$904,14,0)))</f>
        <v>x</v>
      </c>
      <c r="I75" s="481" t="str">
        <f aca="false">IF(ISNUMBER(H75),IF(ISERROR(VLOOKUP($A75,'liste reference'!$A$7:$P$904,3,0)),IF(ISERROR(VLOOKUP($A75,'liste reference'!$B$7:$P$904,2,0)),"",VLOOKUP($A75,'liste reference'!$B$7:$P$904,2,0)),VLOOKUP($A75,'liste reference'!$A$7:$P$904,3,0)),"")</f>
        <v/>
      </c>
      <c r="J75" s="481" t="str">
        <f aca="false">IF(ISNUMBER(H75),IF(ISERROR(VLOOKUP($A75,'liste reference'!$A$7:$P$904,4,0)),IF(ISERROR(VLOOKUP($A75,'liste reference'!$B$7:$P$904,3,0)),"",VLOOKUP($A75,'liste reference'!$B$7:$P$904,3,0)),VLOOKUP($A75,'liste reference'!$A$7:$P$904,4,0)),"")</f>
        <v/>
      </c>
      <c r="K75" s="482" t="str">
        <f aca="false">IF(A75="NEWCOD",IF(AB75="","Remplir le champs 'Nouveau taxa' svp.",$AB75),IF(ISTEXT($E75),"DEJA SAISI !",IF(A75="","",IF(ISERROR(VLOOKUP($A75,'liste reference'!$A$7:$D$904,2,0)),IF(ISERROR(VLOOKUP($A75,'liste reference'!$B$7:$D$904,1,0)),"code non répertorié ou synonyme",VLOOKUP($A75,'liste reference'!$B$7:$D$904,1,0)),VLOOKUP(A75,'liste reference'!$A$7:$D$904,2,0)))))</f>
        <v/>
      </c>
      <c r="L75" s="498"/>
      <c r="M75" s="498"/>
      <c r="N75" s="498"/>
      <c r="O75" s="484"/>
      <c r="P75" s="485" t="str">
        <f aca="false">IF($A75="NEWCOD",IF($AC75="","No",$AC75),IF(ISTEXT($E75),"DEJA SAISI !",IF($A75="","",IF(ISERROR(VLOOKUP($A75,'liste reference'!A:S,19,FALSE())),IF(ISERROR(VLOOKUP($A75,'liste reference'!B:S,19,FALSE())),"",VLOOKUP($A75,'liste reference'!B:S,19,FALSE())),VLOOKUP($A75,'liste reference'!A:S,19,FALSE())))))</f>
        <v/>
      </c>
      <c r="Q75" s="486" t="str">
        <f aca="false">IF(ISTEXT(H75),"",(B75*$B$7/100)+(C75*$C$7/100))</f>
        <v/>
      </c>
      <c r="R75" s="487" t="str">
        <f aca="false">IF(OR(ISTEXT(H75),Q75=0),"",IF(Q75&lt;0.1,1,IF(Q75&lt;1,2,IF(Q75&lt;10,3,IF(Q75&lt;50,4,IF(Q75&gt;=50,5,""))))))</f>
        <v/>
      </c>
      <c r="S75" s="487" t="n">
        <f aca="false">IF(ISERROR(R75*I75),0,R75*I75)</f>
        <v>0</v>
      </c>
      <c r="T75" s="487" t="n">
        <f aca="false">IF(ISERROR(R75*I75*J75),0,R75*I75*J75)</f>
        <v>0</v>
      </c>
      <c r="U75" s="499" t="n">
        <f aca="false">IF(ISERROR(R75*J75),0,R75*J75)</f>
        <v>0</v>
      </c>
      <c r="V75" s="488" t="str">
        <f aca="false">IF(AND(A75="",F75=0),"",IF(F75=0,"Il manque le(s) % de rec. !",""))</f>
        <v/>
      </c>
      <c r="W75" s="489"/>
      <c r="Y75" s="490" t="str">
        <f aca="false">IF(A75="new.cod","NEWCOD",IF(AND((Z75=""),ISTEXT(A75)),A75,IF(Z75="","",INDEX('liste reference'!$A$8:$A$904,Z75))))</f>
        <v/>
      </c>
      <c r="Z75" s="280" t="str">
        <f aca="false">IF(ISERROR(MATCH(A75,'liste reference'!$A$8:$A$904,0)),IF(ISERROR(MATCH(A75,'liste reference'!$B$8:$B$904,0)),"",(MATCH(A75,'liste reference'!$B$8:$B$904,0))),(MATCH(A75,'liste reference'!$A$8:$A$904,0)))</f>
        <v/>
      </c>
      <c r="AA75" s="491"/>
      <c r="AB75" s="492"/>
      <c r="AC75" s="492"/>
      <c r="BB75" s="280" t="str">
        <f aca="false">IF(A75="","",1)</f>
        <v/>
      </c>
    </row>
    <row r="76" customFormat="false" ht="12.75" hidden="true" customHeight="false" outlineLevel="0" collapsed="false">
      <c r="A76" s="493"/>
      <c r="B76" s="494"/>
      <c r="C76" s="495"/>
      <c r="D76" s="477" t="str">
        <f aca="false">IF(ISERROR(VLOOKUP($A76,'liste reference'!$A$7:$D$904,2,0)),IF(ISERROR(VLOOKUP($A76,'liste reference'!$B$7:$D$904,1,0)),"",VLOOKUP($A76,'liste reference'!$B$7:$D$904,1,0)),VLOOKUP($A76,'liste reference'!$A$7:$D$904,2,0))</f>
        <v/>
      </c>
      <c r="E76" s="496" t="n">
        <f aca="false">IF(D76="",0,VLOOKUP(D76,D$22:D59,1,0))</f>
        <v>0</v>
      </c>
      <c r="F76" s="501" t="n">
        <f aca="false">($B76*$B$7+$C76*$C$7)/100</f>
        <v>0</v>
      </c>
      <c r="G76" s="507" t="str">
        <f aca="false">IF(A76="","",IF(ISERROR(VLOOKUP($A76,'liste reference'!$A$7:$P$904,13,0)),IF(ISERROR(VLOOKUP($A76,'liste reference'!$B$7:$P$904,12,0)),"    -",VLOOKUP($A76,'liste reference'!$B$7:$P$904,12,0)),VLOOKUP($A76,'liste reference'!$A$7:$P$904,13,0)))</f>
        <v/>
      </c>
      <c r="H76" s="508" t="str">
        <f aca="false">IF(A76="","x",IF(ISERROR(VLOOKUP($A76,'liste reference'!$A$8:$P$904,14,0)),IF(ISERROR(VLOOKUP($A76,'liste reference'!$B$8:$P$904,13,0)),"x",VLOOKUP($A76,'liste reference'!$B$8:$P$904,13,0)),VLOOKUP($A76,'liste reference'!$A$8:$P$904,14,0)))</f>
        <v>x</v>
      </c>
      <c r="I76" s="481" t="str">
        <f aca="false">IF(ISNUMBER(H76),IF(ISERROR(VLOOKUP($A76,'liste reference'!$A$7:$P$904,3,0)),IF(ISERROR(VLOOKUP($A76,'liste reference'!$B$7:$P$904,2,0)),"",VLOOKUP($A76,'liste reference'!$B$7:$P$904,2,0)),VLOOKUP($A76,'liste reference'!$A$7:$P$904,3,0)),"")</f>
        <v/>
      </c>
      <c r="J76" s="481" t="str">
        <f aca="false">IF(ISNUMBER(H76),IF(ISERROR(VLOOKUP($A76,'liste reference'!$A$7:$P$904,4,0)),IF(ISERROR(VLOOKUP($A76,'liste reference'!$B$7:$P$904,3,0)),"",VLOOKUP($A76,'liste reference'!$B$7:$P$904,3,0)),VLOOKUP($A76,'liste reference'!$A$7:$P$904,4,0)),"")</f>
        <v/>
      </c>
      <c r="K76" s="482" t="str">
        <f aca="false">IF(A76="NEWCOD",IF(AB76="","Remplir le champs 'Nouveau taxa' svp.",$AB76),IF(ISTEXT($E76),"DEJA SAISI !",IF(A76="","",IF(ISERROR(VLOOKUP($A76,'liste reference'!$A$7:$D$904,2,0)),IF(ISERROR(VLOOKUP($A76,'liste reference'!$B$7:$D$904,1,0)),"code non répertorié ou synonyme",VLOOKUP($A76,'liste reference'!$B$7:$D$904,1,0)),VLOOKUP(A76,'liste reference'!$A$7:$D$904,2,0)))))</f>
        <v/>
      </c>
      <c r="L76" s="498"/>
      <c r="M76" s="498"/>
      <c r="N76" s="498"/>
      <c r="O76" s="484"/>
      <c r="P76" s="485" t="str">
        <f aca="false">IF($A76="NEWCOD",IF($AC76="","No",$AC76),IF(ISTEXT($E76),"DEJA SAISI !",IF($A76="","",IF(ISERROR(VLOOKUP($A76,'liste reference'!A:S,19,FALSE())),IF(ISERROR(VLOOKUP($A76,'liste reference'!B:S,19,FALSE())),"",VLOOKUP($A76,'liste reference'!B:S,19,FALSE())),VLOOKUP($A76,'liste reference'!A:S,19,FALSE())))))</f>
        <v/>
      </c>
      <c r="Q76" s="486" t="str">
        <f aca="false">IF(ISTEXT(H76),"",(B76*$B$7/100)+(C76*$C$7/100))</f>
        <v/>
      </c>
      <c r="R76" s="487" t="str">
        <f aca="false">IF(OR(ISTEXT(H76),Q76=0),"",IF(Q76&lt;0.1,1,IF(Q76&lt;1,2,IF(Q76&lt;10,3,IF(Q76&lt;50,4,IF(Q76&gt;=50,5,""))))))</f>
        <v/>
      </c>
      <c r="S76" s="487" t="n">
        <f aca="false">IF(ISERROR(R76*I76),0,R76*I76)</f>
        <v>0</v>
      </c>
      <c r="T76" s="487" t="n">
        <f aca="false">IF(ISERROR(R76*I76*J76),0,R76*I76*J76)</f>
        <v>0</v>
      </c>
      <c r="U76" s="499" t="n">
        <f aca="false">IF(ISERROR(R76*J76),0,R76*J76)</f>
        <v>0</v>
      </c>
      <c r="V76" s="488" t="str">
        <f aca="false">IF(AND(A76="",F76=0),"",IF(F76=0,"Il manque le(s) % de rec. !",""))</f>
        <v/>
      </c>
      <c r="W76" s="489"/>
      <c r="Y76" s="490" t="str">
        <f aca="false">IF(A76="new.cod","NEWCOD",IF(AND((Z76=""),ISTEXT(A76)),A76,IF(Z76="","",INDEX('liste reference'!$A$8:$A$904,Z76))))</f>
        <v/>
      </c>
      <c r="Z76" s="280" t="str">
        <f aca="false">IF(ISERROR(MATCH(A76,'liste reference'!$A$8:$A$904,0)),IF(ISERROR(MATCH(A76,'liste reference'!$B$8:$B$904,0)),"",(MATCH(A76,'liste reference'!$B$8:$B$904,0))),(MATCH(A76,'liste reference'!$A$8:$A$904,0)))</f>
        <v/>
      </c>
      <c r="AA76" s="491"/>
      <c r="AB76" s="492"/>
      <c r="AC76" s="492"/>
      <c r="BB76" s="280" t="str">
        <f aca="false">IF(A76="","",1)</f>
        <v/>
      </c>
    </row>
    <row r="77" customFormat="false" ht="12.75" hidden="true" customHeight="false" outlineLevel="0" collapsed="false">
      <c r="A77" s="493"/>
      <c r="B77" s="494"/>
      <c r="C77" s="495"/>
      <c r="D77" s="477" t="str">
        <f aca="false">IF(ISERROR(VLOOKUP($A77,'liste reference'!$A$7:$D$904,2,0)),IF(ISERROR(VLOOKUP($A77,'liste reference'!$B$7:$D$904,1,0)),"",VLOOKUP($A77,'liste reference'!$B$7:$D$904,1,0)),VLOOKUP($A77,'liste reference'!$A$7:$D$904,2,0))</f>
        <v/>
      </c>
      <c r="E77" s="496" t="n">
        <f aca="false">IF(D77="",0,VLOOKUP(D77,D$22:D75,1,0))</f>
        <v>0</v>
      </c>
      <c r="F77" s="501" t="n">
        <f aca="false">($B77*$B$7+$C77*$C$7)/100</f>
        <v>0</v>
      </c>
      <c r="G77" s="507" t="str">
        <f aca="false">IF(A77="","",IF(ISERROR(VLOOKUP($A77,'liste reference'!$A$7:$P$904,13,0)),IF(ISERROR(VLOOKUP($A77,'liste reference'!$B$7:$P$904,12,0)),"    -",VLOOKUP($A77,'liste reference'!$B$7:$P$904,12,0)),VLOOKUP($A77,'liste reference'!$A$7:$P$904,13,0)))</f>
        <v/>
      </c>
      <c r="H77" s="508" t="str">
        <f aca="false">IF(A77="","x",IF(ISERROR(VLOOKUP($A77,'liste reference'!$A$8:$P$904,14,0)),IF(ISERROR(VLOOKUP($A77,'liste reference'!$B$8:$P$904,13,0)),"x",VLOOKUP($A77,'liste reference'!$B$8:$P$904,13,0)),VLOOKUP($A77,'liste reference'!$A$8:$P$904,14,0)))</f>
        <v>x</v>
      </c>
      <c r="I77" s="481" t="str">
        <f aca="false">IF(ISNUMBER(H77),IF(ISERROR(VLOOKUP($A77,'liste reference'!$A$7:$P$904,3,0)),IF(ISERROR(VLOOKUP($A77,'liste reference'!$B$7:$P$904,2,0)),"",VLOOKUP($A77,'liste reference'!$B$7:$P$904,2,0)),VLOOKUP($A77,'liste reference'!$A$7:$P$904,3,0)),"")</f>
        <v/>
      </c>
      <c r="J77" s="481" t="str">
        <f aca="false">IF(ISNUMBER(H77),IF(ISERROR(VLOOKUP($A77,'liste reference'!$A$7:$P$904,4,0)),IF(ISERROR(VLOOKUP($A77,'liste reference'!$B$7:$P$904,3,0)),"",VLOOKUP($A77,'liste reference'!$B$7:$P$904,3,0)),VLOOKUP($A77,'liste reference'!$A$7:$P$904,4,0)),"")</f>
        <v/>
      </c>
      <c r="K77" s="482" t="str">
        <f aca="false">IF(A77="NEWCOD",IF(AB77="","Remplir le champs 'Nouveau taxa' svp.",$AB77),IF(ISTEXT($E77),"DEJA SAISI !",IF(A77="","",IF(ISERROR(VLOOKUP($A77,'liste reference'!$A$7:$D$904,2,0)),IF(ISERROR(VLOOKUP($A77,'liste reference'!$B$7:$D$904,1,0)),"code non répertorié ou synonyme",VLOOKUP($A77,'liste reference'!$B$7:$D$904,1,0)),VLOOKUP(A77,'liste reference'!$A$7:$D$904,2,0)))))</f>
        <v/>
      </c>
      <c r="L77" s="498"/>
      <c r="M77" s="498"/>
      <c r="N77" s="498"/>
      <c r="O77" s="484"/>
      <c r="P77" s="485" t="str">
        <f aca="false">IF($A77="NEWCOD",IF($AC77="","No",$AC77),IF(ISTEXT($E77),"DEJA SAISI !",IF($A77="","",IF(ISERROR(VLOOKUP($A77,'liste reference'!A:S,19,FALSE())),IF(ISERROR(VLOOKUP($A77,'liste reference'!B:S,19,FALSE())),"",VLOOKUP($A77,'liste reference'!B:S,19,FALSE())),VLOOKUP($A77,'liste reference'!A:S,19,FALSE())))))</f>
        <v/>
      </c>
      <c r="Q77" s="486" t="str">
        <f aca="false">IF(ISTEXT(H77),"",(B77*$B$7/100)+(C77*$C$7/100))</f>
        <v/>
      </c>
      <c r="R77" s="487" t="str">
        <f aca="false">IF(OR(ISTEXT(H77),Q77=0),"",IF(Q77&lt;0.1,1,IF(Q77&lt;1,2,IF(Q77&lt;10,3,IF(Q77&lt;50,4,IF(Q77&gt;=50,5,""))))))</f>
        <v/>
      </c>
      <c r="S77" s="487" t="n">
        <f aca="false">IF(ISERROR(R77*I77),0,R77*I77)</f>
        <v>0</v>
      </c>
      <c r="T77" s="487" t="n">
        <f aca="false">IF(ISERROR(R77*I77*J77),0,R77*I77*J77)</f>
        <v>0</v>
      </c>
      <c r="U77" s="499" t="n">
        <f aca="false">IF(ISERROR(R77*J77),0,R77*J77)</f>
        <v>0</v>
      </c>
      <c r="V77" s="488" t="str">
        <f aca="false">IF(AND(A77="",F77=0),"",IF(F77=0,"Il manque le(s) % de rec. !",""))</f>
        <v/>
      </c>
      <c r="W77" s="489"/>
      <c r="Y77" s="490" t="str">
        <f aca="false">IF(A77="new.cod","NEWCOD",IF(AND((Z77=""),ISTEXT(A77)),A77,IF(Z77="","",INDEX('liste reference'!$A$8:$A$904,Z77))))</f>
        <v/>
      </c>
      <c r="Z77" s="280" t="str">
        <f aca="false">IF(ISERROR(MATCH(A77,'liste reference'!$A$8:$A$904,0)),IF(ISERROR(MATCH(A77,'liste reference'!$B$8:$B$904,0)),"",(MATCH(A77,'liste reference'!$B$8:$B$904,0))),(MATCH(A77,'liste reference'!$A$8:$A$904,0)))</f>
        <v/>
      </c>
      <c r="AA77" s="491"/>
      <c r="AB77" s="492"/>
      <c r="AC77" s="492"/>
      <c r="BB77" s="280" t="str">
        <f aca="false">IF(A77="","",1)</f>
        <v/>
      </c>
    </row>
    <row r="78" customFormat="false" ht="12.75" hidden="true" customHeight="false" outlineLevel="0" collapsed="false">
      <c r="A78" s="493"/>
      <c r="B78" s="494"/>
      <c r="C78" s="495"/>
      <c r="D78" s="477" t="str">
        <f aca="false">IF(ISERROR(VLOOKUP($A78,'liste reference'!$A$7:$D$904,2,0)),IF(ISERROR(VLOOKUP($A78,'liste reference'!$B$7:$D$904,1,0)),"",VLOOKUP($A78,'liste reference'!$B$7:$D$904,1,0)),VLOOKUP($A78,'liste reference'!$A$7:$D$904,2,0))</f>
        <v/>
      </c>
      <c r="E78" s="496" t="n">
        <f aca="false">IF(D78="",0,VLOOKUP(D78,D$22:D75,1,0))</f>
        <v>0</v>
      </c>
      <c r="F78" s="501" t="n">
        <f aca="false">($B78*$B$7+$C78*$C$7)/100</f>
        <v>0</v>
      </c>
      <c r="G78" s="507" t="str">
        <f aca="false">IF(A78="","",IF(ISERROR(VLOOKUP($A78,'liste reference'!$A$7:$P$904,13,0)),IF(ISERROR(VLOOKUP($A78,'liste reference'!$B$7:$P$904,12,0)),"    -",VLOOKUP($A78,'liste reference'!$B$7:$P$904,12,0)),VLOOKUP($A78,'liste reference'!$A$7:$P$904,13,0)))</f>
        <v/>
      </c>
      <c r="H78" s="508" t="str">
        <f aca="false">IF(A78="","x",IF(ISERROR(VLOOKUP($A78,'liste reference'!$A$8:$P$904,14,0)),IF(ISERROR(VLOOKUP($A78,'liste reference'!$B$8:$P$904,13,0)),"x",VLOOKUP($A78,'liste reference'!$B$8:$P$904,13,0)),VLOOKUP($A78,'liste reference'!$A$8:$P$904,14,0)))</f>
        <v>x</v>
      </c>
      <c r="I78" s="481" t="str">
        <f aca="false">IF(ISNUMBER(H78),IF(ISERROR(VLOOKUP($A78,'liste reference'!$A$7:$P$904,3,0)),IF(ISERROR(VLOOKUP($A78,'liste reference'!$B$7:$P$904,2,0)),"",VLOOKUP($A78,'liste reference'!$B$7:$P$904,2,0)),VLOOKUP($A78,'liste reference'!$A$7:$P$904,3,0)),"")</f>
        <v/>
      </c>
      <c r="J78" s="481" t="str">
        <f aca="false">IF(ISNUMBER(H78),IF(ISERROR(VLOOKUP($A78,'liste reference'!$A$7:$P$904,4,0)),IF(ISERROR(VLOOKUP($A78,'liste reference'!$B$7:$P$904,3,0)),"",VLOOKUP($A78,'liste reference'!$B$7:$P$904,3,0)),VLOOKUP($A78,'liste reference'!$A$7:$P$904,4,0)),"")</f>
        <v/>
      </c>
      <c r="K78" s="482" t="str">
        <f aca="false">IF(A78="NEWCOD",IF(AB78="","Remplir le champs 'Nouveau taxa' svp.",$AB78),IF(ISTEXT($E78),"DEJA SAISI !",IF(A78="","",IF(ISERROR(VLOOKUP($A78,'liste reference'!$A$7:$D$904,2,0)),IF(ISERROR(VLOOKUP($A78,'liste reference'!$B$7:$D$904,1,0)),"code non répertorié ou synonyme",VLOOKUP($A78,'liste reference'!$B$7:$D$904,1,0)),VLOOKUP(A78,'liste reference'!$A$7:$D$904,2,0)))))</f>
        <v/>
      </c>
      <c r="L78" s="498"/>
      <c r="M78" s="498"/>
      <c r="N78" s="498"/>
      <c r="O78" s="484"/>
      <c r="P78" s="485" t="str">
        <f aca="false">IF($A78="NEWCOD",IF($AC78="","No",$AC78),IF(ISTEXT($E78),"DEJA SAISI !",IF($A78="","",IF(ISERROR(VLOOKUP($A78,'liste reference'!A:S,19,FALSE())),IF(ISERROR(VLOOKUP($A78,'liste reference'!B:S,19,FALSE())),"",VLOOKUP($A78,'liste reference'!B:S,19,FALSE())),VLOOKUP($A78,'liste reference'!A:S,19,FALSE())))))</f>
        <v/>
      </c>
      <c r="Q78" s="486" t="str">
        <f aca="false">IF(ISTEXT(H78),"",(B78*$B$7/100)+(C78*$C$7/100))</f>
        <v/>
      </c>
      <c r="R78" s="487" t="str">
        <f aca="false">IF(OR(ISTEXT(H78),Q78=0),"",IF(Q78&lt;0.1,1,IF(Q78&lt;1,2,IF(Q78&lt;10,3,IF(Q78&lt;50,4,IF(Q78&gt;=50,5,""))))))</f>
        <v/>
      </c>
      <c r="S78" s="487" t="n">
        <f aca="false">IF(ISERROR(R78*I78),0,R78*I78)</f>
        <v>0</v>
      </c>
      <c r="T78" s="487" t="n">
        <f aca="false">IF(ISERROR(R78*I78*J78),0,R78*I78*J78)</f>
        <v>0</v>
      </c>
      <c r="U78" s="499" t="n">
        <f aca="false">IF(ISERROR(R78*J78),0,R78*J78)</f>
        <v>0</v>
      </c>
      <c r="V78" s="488" t="str">
        <f aca="false">IF(AND(A78="",F78=0),"",IF(F78=0,"Il manque le(s) % de rec. !",""))</f>
        <v/>
      </c>
      <c r="W78" s="489"/>
      <c r="Y78" s="490" t="str">
        <f aca="false">IF(A78="new.cod","NEWCOD",IF(AND((Z78=""),ISTEXT(A78)),A78,IF(Z78="","",INDEX('liste reference'!$A$8:$A$904,Z78))))</f>
        <v/>
      </c>
      <c r="Z78" s="280" t="str">
        <f aca="false">IF(ISERROR(MATCH(A78,'liste reference'!$A$8:$A$904,0)),IF(ISERROR(MATCH(A78,'liste reference'!$B$8:$B$904,0)),"",(MATCH(A78,'liste reference'!$B$8:$B$904,0))),(MATCH(A78,'liste reference'!$A$8:$A$904,0)))</f>
        <v/>
      </c>
      <c r="AA78" s="491"/>
      <c r="AB78" s="492"/>
      <c r="AC78" s="492"/>
      <c r="BB78" s="280" t="str">
        <f aca="false">IF(A78="","",1)</f>
        <v/>
      </c>
    </row>
    <row r="79" customFormat="false" ht="12.75" hidden="true" customHeight="false" outlineLevel="0" collapsed="false">
      <c r="A79" s="493"/>
      <c r="B79" s="494"/>
      <c r="C79" s="495"/>
      <c r="D79" s="477" t="str">
        <f aca="false">IF(ISERROR(VLOOKUP($A79,'liste reference'!$A$7:$D$904,2,0)),IF(ISERROR(VLOOKUP($A79,'liste reference'!$B$7:$D$904,1,0)),"",VLOOKUP($A79,'liste reference'!$B$7:$D$904,1,0)),VLOOKUP($A79,'liste reference'!$A$7:$D$904,2,0))</f>
        <v/>
      </c>
      <c r="E79" s="496" t="n">
        <f aca="false">IF(D79="",0,VLOOKUP(D79,D$22:D75,1,0))</f>
        <v>0</v>
      </c>
      <c r="F79" s="501" t="n">
        <f aca="false">($B79*$B$7+$C79*$C$7)/100</f>
        <v>0</v>
      </c>
      <c r="G79" s="507" t="str">
        <f aca="false">IF(A79="","",IF(ISERROR(VLOOKUP($A79,'liste reference'!$A$7:$P$904,13,0)),IF(ISERROR(VLOOKUP($A79,'liste reference'!$B$7:$P$904,12,0)),"    -",VLOOKUP($A79,'liste reference'!$B$7:$P$904,12,0)),VLOOKUP($A79,'liste reference'!$A$7:$P$904,13,0)))</f>
        <v/>
      </c>
      <c r="H79" s="508" t="str">
        <f aca="false">IF(A79="","x",IF(ISERROR(VLOOKUP($A79,'liste reference'!$A$8:$P$904,14,0)),IF(ISERROR(VLOOKUP($A79,'liste reference'!$B$8:$P$904,13,0)),"x",VLOOKUP($A79,'liste reference'!$B$8:$P$904,13,0)),VLOOKUP($A79,'liste reference'!$A$8:$P$904,14,0)))</f>
        <v>x</v>
      </c>
      <c r="I79" s="481" t="str">
        <f aca="false">IF(ISNUMBER(H79),IF(ISERROR(VLOOKUP($A79,'liste reference'!$A$7:$P$904,3,0)),IF(ISERROR(VLOOKUP($A79,'liste reference'!$B$7:$P$904,2,0)),"",VLOOKUP($A79,'liste reference'!$B$7:$P$904,2,0)),VLOOKUP($A79,'liste reference'!$A$7:$P$904,3,0)),"")</f>
        <v/>
      </c>
      <c r="J79" s="481" t="str">
        <f aca="false">IF(ISNUMBER(H79),IF(ISERROR(VLOOKUP($A79,'liste reference'!$A$7:$P$904,4,0)),IF(ISERROR(VLOOKUP($A79,'liste reference'!$B$7:$P$904,3,0)),"",VLOOKUP($A79,'liste reference'!$B$7:$P$904,3,0)),VLOOKUP($A79,'liste reference'!$A$7:$P$904,4,0)),"")</f>
        <v/>
      </c>
      <c r="K79" s="482" t="str">
        <f aca="false">IF(A79="NEWCOD",IF(AB79="","Remplir le champs 'Nouveau taxa' svp.",$AB79),IF(ISTEXT($E79),"DEJA SAISI !",IF(A79="","",IF(ISERROR(VLOOKUP($A79,'liste reference'!$A$7:$D$904,2,0)),IF(ISERROR(VLOOKUP($A79,'liste reference'!$B$7:$D$904,1,0)),"code non répertorié ou synonyme",VLOOKUP($A79,'liste reference'!$B$7:$D$904,1,0)),VLOOKUP(A79,'liste reference'!$A$7:$D$904,2,0)))))</f>
        <v/>
      </c>
      <c r="L79" s="498"/>
      <c r="M79" s="498"/>
      <c r="N79" s="498"/>
      <c r="O79" s="484"/>
      <c r="P79" s="485" t="str">
        <f aca="false">IF($A79="NEWCOD",IF($AC79="","No",$AC79),IF(ISTEXT($E79),"DEJA SAISI !",IF($A79="","",IF(ISERROR(VLOOKUP($A79,'liste reference'!A:S,19,FALSE())),IF(ISERROR(VLOOKUP($A79,'liste reference'!B:S,19,FALSE())),"",VLOOKUP($A79,'liste reference'!B:S,19,FALSE())),VLOOKUP($A79,'liste reference'!A:S,19,FALSE())))))</f>
        <v/>
      </c>
      <c r="Q79" s="486" t="str">
        <f aca="false">IF(ISTEXT(H79),"",(B79*$B$7/100)+(C79*$C$7/100))</f>
        <v/>
      </c>
      <c r="R79" s="487" t="str">
        <f aca="false">IF(OR(ISTEXT(H79),Q79=0),"",IF(Q79&lt;0.1,1,IF(Q79&lt;1,2,IF(Q79&lt;10,3,IF(Q79&lt;50,4,IF(Q79&gt;=50,5,""))))))</f>
        <v/>
      </c>
      <c r="S79" s="487" t="n">
        <f aca="false">IF(ISERROR(R79*I79),0,R79*I79)</f>
        <v>0</v>
      </c>
      <c r="T79" s="487" t="n">
        <f aca="false">IF(ISERROR(R79*I79*J79),0,R79*I79*J79)</f>
        <v>0</v>
      </c>
      <c r="U79" s="499" t="n">
        <f aca="false">IF(ISERROR(R79*J79),0,R79*J79)</f>
        <v>0</v>
      </c>
      <c r="V79" s="488" t="str">
        <f aca="false">IF(AND(A79="",F79=0),"",IF(F79=0,"Il manque le(s) % de rec. !",""))</f>
        <v/>
      </c>
      <c r="W79" s="489"/>
      <c r="Y79" s="490" t="str">
        <f aca="false">IF(A79="new.cod","NEWCOD",IF(AND((Z79=""),ISTEXT(A79)),A79,IF(Z79="","",INDEX('liste reference'!$A$8:$A$904,Z79))))</f>
        <v/>
      </c>
      <c r="Z79" s="280" t="str">
        <f aca="false">IF(ISERROR(MATCH(A79,'liste reference'!$A$8:$A$904,0)),IF(ISERROR(MATCH(A79,'liste reference'!$B$8:$B$904,0)),"",(MATCH(A79,'liste reference'!$B$8:$B$904,0))),(MATCH(A79,'liste reference'!$A$8:$A$904,0)))</f>
        <v/>
      </c>
      <c r="AA79" s="491"/>
      <c r="AB79" s="492"/>
      <c r="AC79" s="492"/>
      <c r="BB79" s="280" t="str">
        <f aca="false">IF(A79="","",1)</f>
        <v/>
      </c>
    </row>
    <row r="80" customFormat="false" ht="12.75" hidden="true" customHeight="false" outlineLevel="0" collapsed="false">
      <c r="A80" s="493"/>
      <c r="B80" s="494"/>
      <c r="C80" s="495"/>
      <c r="D80" s="477" t="str">
        <f aca="false">IF(ISERROR(VLOOKUP($A80,'liste reference'!$A$7:$D$904,2,0)),IF(ISERROR(VLOOKUP($A80,'liste reference'!$B$7:$D$904,1,0)),"",VLOOKUP($A80,'liste reference'!$B$7:$D$904,1,0)),VLOOKUP($A80,'liste reference'!$A$7:$D$904,2,0))</f>
        <v/>
      </c>
      <c r="E80" s="496" t="n">
        <f aca="false">IF(D80="",0,VLOOKUP(D80,D$22:D79,1,0))</f>
        <v>0</v>
      </c>
      <c r="F80" s="501" t="n">
        <f aca="false">($B80*$B$7+$C80*$C$7)/100</f>
        <v>0</v>
      </c>
      <c r="G80" s="507" t="str">
        <f aca="false">IF(A80="","",IF(ISERROR(VLOOKUP($A80,'liste reference'!$A$7:$P$904,13,0)),IF(ISERROR(VLOOKUP($A80,'liste reference'!$B$7:$P$904,12,0)),"    -",VLOOKUP($A80,'liste reference'!$B$7:$P$904,12,0)),VLOOKUP($A80,'liste reference'!$A$7:$P$904,13,0)))</f>
        <v/>
      </c>
      <c r="H80" s="508" t="str">
        <f aca="false">IF(A80="","x",IF(ISERROR(VLOOKUP($A80,'liste reference'!$A$8:$P$904,14,0)),IF(ISERROR(VLOOKUP($A80,'liste reference'!$B$8:$P$904,13,0)),"x",VLOOKUP($A80,'liste reference'!$B$8:$P$904,13,0)),VLOOKUP($A80,'liste reference'!$A$8:$P$904,14,0)))</f>
        <v>x</v>
      </c>
      <c r="I80" s="481" t="str">
        <f aca="false">IF(ISNUMBER(H80),IF(ISERROR(VLOOKUP($A80,'liste reference'!$A$7:$P$904,3,0)),IF(ISERROR(VLOOKUP($A80,'liste reference'!$B$7:$P$904,2,0)),"",VLOOKUP($A80,'liste reference'!$B$7:$P$904,2,0)),VLOOKUP($A80,'liste reference'!$A$7:$P$904,3,0)),"")</f>
        <v/>
      </c>
      <c r="J80" s="481" t="str">
        <f aca="false">IF(ISNUMBER(H80),IF(ISERROR(VLOOKUP($A80,'liste reference'!$A$7:$P$904,4,0)),IF(ISERROR(VLOOKUP($A80,'liste reference'!$B$7:$P$904,3,0)),"",VLOOKUP($A80,'liste reference'!$B$7:$P$904,3,0)),VLOOKUP($A80,'liste reference'!$A$7:$P$904,4,0)),"")</f>
        <v/>
      </c>
      <c r="K80" s="482" t="str">
        <f aca="false">IF(A80="NEWCOD",IF(AB80="","Remplir le champs 'Nouveau taxa' svp.",$AB80),IF(ISTEXT($E80),"DEJA SAISI !",IF(A80="","",IF(ISERROR(VLOOKUP($A80,'liste reference'!$A$7:$D$904,2,0)),IF(ISERROR(VLOOKUP($A80,'liste reference'!$B$7:$D$904,1,0)),"code non répertorié ou synonyme",VLOOKUP($A80,'liste reference'!$B$7:$D$904,1,0)),VLOOKUP(A80,'liste reference'!$A$7:$D$904,2,0)))))</f>
        <v/>
      </c>
      <c r="L80" s="498"/>
      <c r="M80" s="498"/>
      <c r="N80" s="498"/>
      <c r="O80" s="484"/>
      <c r="P80" s="485" t="str">
        <f aca="false">IF($A80="NEWCOD",IF($AC80="","No",$AC80),IF(ISTEXT($E80),"DEJA SAISI !",IF($A80="","",IF(ISERROR(VLOOKUP($A80,'liste reference'!A:S,19,FALSE())),IF(ISERROR(VLOOKUP($A80,'liste reference'!B:S,19,FALSE())),"",VLOOKUP($A80,'liste reference'!B:S,19,FALSE())),VLOOKUP($A80,'liste reference'!A:S,19,FALSE())))))</f>
        <v/>
      </c>
      <c r="Q80" s="486" t="str">
        <f aca="false">IF(ISTEXT(H80),"",(B80*$B$7/100)+(C80*$C$7/100))</f>
        <v/>
      </c>
      <c r="R80" s="487" t="str">
        <f aca="false">IF(OR(ISTEXT(H80),Q80=0),"",IF(Q80&lt;0.1,1,IF(Q80&lt;1,2,IF(Q80&lt;10,3,IF(Q80&lt;50,4,IF(Q80&gt;=50,5,""))))))</f>
        <v/>
      </c>
      <c r="S80" s="487" t="n">
        <f aca="false">IF(ISERROR(R80*I80),0,R80*I80)</f>
        <v>0</v>
      </c>
      <c r="T80" s="487" t="n">
        <f aca="false">IF(ISERROR(R80*I80*J80),0,R80*I80*J80)</f>
        <v>0</v>
      </c>
      <c r="U80" s="499" t="n">
        <f aca="false">IF(ISERROR(R80*J80),0,R80*J80)</f>
        <v>0</v>
      </c>
      <c r="V80" s="488" t="str">
        <f aca="false">IF(AND(A80="",F80=0),"",IF(F80=0,"Il manque le(s) % de rec. !",""))</f>
        <v/>
      </c>
      <c r="W80" s="489"/>
      <c r="Y80" s="490" t="str">
        <f aca="false">IF(A80="new.cod","NEWCOD",IF(AND((Z80=""),ISTEXT(A80)),A80,IF(Z80="","",INDEX('liste reference'!$A$8:$A$904,Z80))))</f>
        <v/>
      </c>
      <c r="Z80" s="280" t="str">
        <f aca="false">IF(ISERROR(MATCH(A80,'liste reference'!$A$8:$A$904,0)),IF(ISERROR(MATCH(A80,'liste reference'!$B$8:$B$904,0)),"",(MATCH(A80,'liste reference'!$B$8:$B$904,0))),(MATCH(A80,'liste reference'!$A$8:$A$904,0)))</f>
        <v/>
      </c>
      <c r="AA80" s="491"/>
      <c r="AB80" s="492"/>
      <c r="AC80" s="492"/>
      <c r="BB80" s="280" t="str">
        <f aca="false">IF(A80="","",1)</f>
        <v/>
      </c>
    </row>
    <row r="81" customFormat="false" ht="12.75" hidden="true" customHeight="false" outlineLevel="0" collapsed="false">
      <c r="A81" s="493"/>
      <c r="B81" s="494"/>
      <c r="C81" s="495"/>
      <c r="D81" s="477" t="str">
        <f aca="false">IF(ISERROR(VLOOKUP($A81,'liste reference'!$A$7:$D$904,2,0)),IF(ISERROR(VLOOKUP($A81,'liste reference'!$B$7:$D$904,1,0)),"",VLOOKUP($A81,'liste reference'!$B$7:$D$904,1,0)),VLOOKUP($A81,'liste reference'!$A$7:$D$904,2,0))</f>
        <v/>
      </c>
      <c r="E81" s="496" t="n">
        <f aca="false">IF(D81="",0,VLOOKUP(D81,D$21:D80,1,0))</f>
        <v>0</v>
      </c>
      <c r="F81" s="501" t="n">
        <f aca="false">($B81*$B$7+$C81*$C$7)/100</f>
        <v>0</v>
      </c>
      <c r="G81" s="507" t="str">
        <f aca="false">IF(A81="","",IF(ISERROR(VLOOKUP($A81,'liste reference'!$A$7:$P$904,13,0)),IF(ISERROR(VLOOKUP($A81,'liste reference'!$B$7:$P$904,12,0)),"    -",VLOOKUP($A81,'liste reference'!$B$7:$P$904,12,0)),VLOOKUP($A81,'liste reference'!$A$7:$P$904,13,0)))</f>
        <v/>
      </c>
      <c r="H81" s="508" t="str">
        <f aca="false">IF(A81="","x",IF(ISERROR(VLOOKUP($A81,'liste reference'!$A$8:$P$904,14,0)),IF(ISERROR(VLOOKUP($A81,'liste reference'!$B$8:$P$904,13,0)),"x",VLOOKUP($A81,'liste reference'!$B$8:$P$904,13,0)),VLOOKUP($A81,'liste reference'!$A$8:$P$904,14,0)))</f>
        <v>x</v>
      </c>
      <c r="I81" s="481" t="str">
        <f aca="false">IF(ISNUMBER(H81),IF(ISERROR(VLOOKUP($A81,'liste reference'!$A$7:$P$904,3,0)),IF(ISERROR(VLOOKUP($A81,'liste reference'!$B$7:$P$904,2,0)),"",VLOOKUP($A81,'liste reference'!$B$7:$P$904,2,0)),VLOOKUP($A81,'liste reference'!$A$7:$P$904,3,0)),"")</f>
        <v/>
      </c>
      <c r="J81" s="481" t="str">
        <f aca="false">IF(ISNUMBER(H81),IF(ISERROR(VLOOKUP($A81,'liste reference'!$A$7:$P$904,4,0)),IF(ISERROR(VLOOKUP($A81,'liste reference'!$B$7:$P$904,3,0)),"",VLOOKUP($A81,'liste reference'!$B$7:$P$904,3,0)),VLOOKUP($A81,'liste reference'!$A$7:$P$904,4,0)),"")</f>
        <v/>
      </c>
      <c r="K81" s="482" t="str">
        <f aca="false">IF(A81="NEWCOD",IF(AB81="","Remplir le champs 'Nouveau taxa' svp.",$AB81),IF(ISTEXT($E81),"DEJA SAISI !",IF(A81="","",IF(ISERROR(VLOOKUP($A81,'liste reference'!$A$7:$D$904,2,0)),IF(ISERROR(VLOOKUP($A81,'liste reference'!$B$7:$D$904,1,0)),"code non répertorié ou synonyme",VLOOKUP($A81,'liste reference'!$B$7:$D$904,1,0)),VLOOKUP(A81,'liste reference'!$A$7:$D$904,2,0)))))</f>
        <v/>
      </c>
      <c r="L81" s="503"/>
      <c r="M81" s="503"/>
      <c r="N81" s="503"/>
      <c r="O81" s="484"/>
      <c r="P81" s="485" t="str">
        <f aca="false">IF($A81="NEWCOD",IF($AC81="","No",$AC81),IF(ISTEXT($E81),"DEJA SAISI !",IF($A81="","",IF(ISERROR(VLOOKUP($A81,'liste reference'!A:S,19,FALSE())),IF(ISERROR(VLOOKUP($A81,'liste reference'!B:S,19,FALSE())),"",VLOOKUP($A81,'liste reference'!B:S,19,FALSE())),VLOOKUP($A81,'liste reference'!A:S,19,FALSE())))))</f>
        <v/>
      </c>
      <c r="Q81" s="486" t="str">
        <f aca="false">IF(ISTEXT(H81),"",(B81*$B$7/100)+(C81*$C$7/100))</f>
        <v/>
      </c>
      <c r="R81" s="487" t="str">
        <f aca="false">IF(OR(ISTEXT(H81),Q81=0),"",IF(Q81&lt;0.1,1,IF(Q81&lt;1,2,IF(Q81&lt;10,3,IF(Q81&lt;50,4,IF(Q81&gt;=50,5,""))))))</f>
        <v/>
      </c>
      <c r="S81" s="487" t="n">
        <f aca="false">IF(ISERROR(R81*I81),0,R81*I81)</f>
        <v>0</v>
      </c>
      <c r="T81" s="487" t="n">
        <f aca="false">IF(ISERROR(R81*I81*J81),0,R81*I81*J81)</f>
        <v>0</v>
      </c>
      <c r="U81" s="499" t="n">
        <f aca="false">IF(ISERROR(R81*J81),0,R81*J81)</f>
        <v>0</v>
      </c>
      <c r="V81" s="488" t="str">
        <f aca="false">IF(AND(A81="",F81=0),"",IF(F81=0,"Il manque le(s) % de rec. !",""))</f>
        <v/>
      </c>
      <c r="W81" s="489"/>
      <c r="X81" s="509"/>
      <c r="Y81" s="490" t="str">
        <f aca="false">IF(A81="new.cod","NEWCOD",IF(AND((Z81=""),ISTEXT(A81)),A81,IF(Z81="","",INDEX('liste reference'!$A$8:$A$904,Z81))))</f>
        <v/>
      </c>
      <c r="Z81" s="280" t="str">
        <f aca="false">IF(ISERROR(MATCH(A81,'liste reference'!$A$8:$A$904,0)),IF(ISERROR(MATCH(A81,'liste reference'!$B$8:$B$904,0)),"",(MATCH(A81,'liste reference'!$B$8:$B$904,0))),(MATCH(A81,'liste reference'!$A$8:$A$904,0)))</f>
        <v/>
      </c>
      <c r="AA81" s="491"/>
      <c r="AB81" s="492"/>
      <c r="AC81" s="492"/>
      <c r="BB81" s="280" t="str">
        <f aca="false">IF(A81="","",1)</f>
        <v/>
      </c>
    </row>
    <row r="82" customFormat="false" ht="12.75" hidden="true" customHeight="false" outlineLevel="0" collapsed="false">
      <c r="A82" s="510"/>
      <c r="B82" s="511"/>
      <c r="C82" s="512"/>
      <c r="D82" s="513" t="str">
        <f aca="false">IF(ISERROR(VLOOKUP($A82,'liste reference'!$A$7:$D$904,2,0)),IF(ISERROR(VLOOKUP($A82,'liste reference'!$B$7:$D$904,1,0)),"",VLOOKUP($A82,'liste reference'!$B$7:$D$904,1,0)),VLOOKUP($A82,'liste reference'!$A$7:$D$904,2,0))</f>
        <v/>
      </c>
      <c r="E82" s="514" t="n">
        <f aca="false">IF(D82="",0,VLOOKUP(D82,D$20:D80,1,0))</f>
        <v>0</v>
      </c>
      <c r="F82" s="515" t="n">
        <f aca="false">($B82*$B$7+$C82*$C$7)/100</f>
        <v>0</v>
      </c>
      <c r="G82" s="516" t="str">
        <f aca="false">IF(A82="","",IF(ISERROR(VLOOKUP($A82,'liste reference'!$A$7:$P$904,13,0)),IF(ISERROR(VLOOKUP($A82,'liste reference'!$B$7:$P$904,12,0)),"    -",VLOOKUP($A82,'liste reference'!$B$7:$P$904,12,0)),VLOOKUP($A82,'liste reference'!$A$7:$P$904,13,0)))</f>
        <v/>
      </c>
      <c r="H82" s="517" t="str">
        <f aca="false">IF(A82="","x",IF(ISERROR(VLOOKUP($A82,'liste reference'!$A$8:$P$904,14,0)),IF(ISERROR(VLOOKUP($A82,'liste reference'!$B$8:$P$904,13,0)),"x",VLOOKUP($A82,'liste reference'!$B$8:$P$904,13,0)),VLOOKUP($A82,'liste reference'!$A$8:$P$904,14,0)))</f>
        <v>x</v>
      </c>
      <c r="I82" s="481" t="str">
        <f aca="false">IF(ISNUMBER(H82),IF(ISERROR(VLOOKUP($A82,'liste reference'!$A$7:$P$904,3,0)),IF(ISERROR(VLOOKUP($A82,'liste reference'!$B$7:$P$904,2,0)),"",VLOOKUP($A82,'liste reference'!$B$7:$P$904,2,0)),VLOOKUP($A82,'liste reference'!$A$7:$P$904,3,0)),"")</f>
        <v/>
      </c>
      <c r="J82" s="481" t="str">
        <f aca="false">IF(ISNUMBER(H82),IF(ISERROR(VLOOKUP($A82,'liste reference'!$A$7:$P$904,4,0)),IF(ISERROR(VLOOKUP($A82,'liste reference'!$B$7:$P$904,3,0)),"",VLOOKUP($A82,'liste reference'!$B$7:$P$904,3,0)),VLOOKUP($A82,'liste reference'!$A$7:$P$904,4,0)),"")</f>
        <v/>
      </c>
      <c r="K82" s="518" t="str">
        <f aca="false">IF(A82="NEWCOD",IF(AB82="","Remplir le champs 'Nouveau taxa' svp.",$AB82),IF(ISTEXT($E82),"DEJA SAISI !",IF(A82="","",IF(ISERROR(VLOOKUP($A82,'liste reference'!$A$7:$D$904,2,0)),IF(ISERROR(VLOOKUP($A82,'liste reference'!$B$7:$D$904,1,0)),"code non répertorié ou synonyme",VLOOKUP($A82,'liste reference'!$B$7:$D$904,1,0)),VLOOKUP(A82,'liste reference'!$A$7:$D$904,2,0)))))</f>
        <v/>
      </c>
      <c r="L82" s="519"/>
      <c r="M82" s="519"/>
      <c r="N82" s="519"/>
      <c r="O82" s="520"/>
      <c r="P82" s="521" t="str">
        <f aca="false">IF($A82="NEWCOD",IF($AC82="","No",$AC82),IF(ISTEXT($E82),"DEJA SAISI !",IF($A82="","",IF(ISERROR(VLOOKUP($A82,'liste reference'!A:S,19,FALSE())),IF(ISERROR(VLOOKUP($A82,'liste reference'!B:S,19,FALSE())),"",VLOOKUP($A82,'liste reference'!B:S,19,FALSE())),VLOOKUP($A82,'liste reference'!A:S,19,FALSE())))))</f>
        <v/>
      </c>
      <c r="Q82" s="486" t="str">
        <f aca="false">IF(ISTEXT(H82),"",(B82*$B$7/100)+(C82*$C$7/100))</f>
        <v/>
      </c>
      <c r="R82" s="487" t="str">
        <f aca="false">IF(OR(ISTEXT(H82),Q82=0),"",IF(Q82&lt;0.1,1,IF(Q82&lt;1,2,IF(Q82&lt;10,3,IF(Q82&lt;50,4,IF(Q82&gt;=50,5,""))))))</f>
        <v/>
      </c>
      <c r="S82" s="487" t="n">
        <f aca="false">IF(ISERROR(R82*I82),0,R82*I82)</f>
        <v>0</v>
      </c>
      <c r="T82" s="487" t="n">
        <f aca="false">IF(ISERROR(R82*I82*J82),0,R82*I82*J82)</f>
        <v>0</v>
      </c>
      <c r="U82" s="499" t="n">
        <f aca="false">IF(ISERROR(R82*J82),0,R82*J82)</f>
        <v>0</v>
      </c>
      <c r="V82" s="488" t="str">
        <f aca="false">IF(AND(A82="",F82=0),"",IF(F82=0,"Il manque le(s) % de rec. !",""))</f>
        <v/>
      </c>
      <c r="W82" s="522"/>
      <c r="X82" s="523"/>
      <c r="Y82" s="490" t="str">
        <f aca="false">IF(A82="new.cod","NEWCOD",IF(AND((Z82=""),ISTEXT(A82)),A82,IF(Z82="","",INDEX('liste reference'!$A$8:$A$904,Z82))))</f>
        <v/>
      </c>
      <c r="Z82" s="280" t="str">
        <f aca="false">IF(ISERROR(MATCH(A82,'liste reference'!$A$8:$A$904,0)),IF(ISERROR(MATCH(A82,'liste reference'!$B$8:$B$904,0)),"",(MATCH(A82,'liste reference'!$B$8:$B$904,0))),(MATCH(A82,'liste reference'!$A$8:$A$904,0)))</f>
        <v/>
      </c>
      <c r="AA82" s="491"/>
      <c r="AB82" s="492"/>
      <c r="AC82" s="492"/>
      <c r="BB82" s="280" t="str">
        <f aca="false">IF(A82="","",1)</f>
        <v/>
      </c>
    </row>
    <row r="83" customFormat="false" ht="15" hidden="true" customHeight="false" outlineLevel="0" collapsed="false">
      <c r="A83" s="524" t="s">
        <v>2686</v>
      </c>
      <c r="B83" s="427"/>
      <c r="C83" s="427"/>
      <c r="D83" s="427"/>
      <c r="E83" s="427"/>
      <c r="F83" s="427"/>
      <c r="G83" s="427"/>
      <c r="H83" s="427"/>
      <c r="I83" s="427"/>
      <c r="J83" s="427"/>
      <c r="K83" s="427"/>
      <c r="L83" s="427"/>
      <c r="M83" s="487"/>
      <c r="N83" s="487"/>
      <c r="O83" s="487"/>
      <c r="P83" s="525"/>
      <c r="Q83" s="525"/>
      <c r="R83" s="525"/>
      <c r="S83" s="525"/>
      <c r="T83" s="280"/>
      <c r="U83" s="280"/>
      <c r="V83" s="525"/>
      <c r="W83" s="525"/>
      <c r="X83" s="525"/>
      <c r="Y83" s="526"/>
      <c r="Z83" s="526"/>
      <c r="AA83" s="526"/>
      <c r="AB83" s="527"/>
      <c r="AC83" s="527"/>
      <c r="AD83" s="527"/>
    </row>
    <row r="84" customFormat="false" ht="12.75" hidden="true" customHeight="false" outlineLevel="0" collapsed="false">
      <c r="A84" s="528" t="str">
        <f aca="false">A3</f>
        <v>(Cours d'eau)</v>
      </c>
      <c r="B84" s="529" t="str">
        <f aca="false">C3</f>
        <v>(Nom de la station)</v>
      </c>
      <c r="C84" s="530" t="str">
        <f aca="false">A4</f>
        <v>(Date)</v>
      </c>
      <c r="D84" s="531" t="str">
        <f aca="false">IF(ISERROR(SUM($T$23:$T$82)/SUM($U$23:$U$82)),"",SUM($T$23:$T$82)/SUM($U$23:$U$82))</f>
        <v/>
      </c>
      <c r="E84" s="532" t="n">
        <f aca="false">N13</f>
        <v>0</v>
      </c>
      <c r="F84" s="529" t="n">
        <f aca="false">N14</f>
        <v>0</v>
      </c>
      <c r="G84" s="529" t="n">
        <f aca="false">N15</f>
        <v>0</v>
      </c>
      <c r="H84" s="529" t="n">
        <f aca="false">N16</f>
        <v>0</v>
      </c>
      <c r="I84" s="529" t="n">
        <f aca="false">N17</f>
        <v>0</v>
      </c>
      <c r="J84" s="533" t="str">
        <f aca="false">N8</f>
        <v>     -</v>
      </c>
      <c r="K84" s="531" t="str">
        <f aca="false">N9</f>
        <v>     -</v>
      </c>
      <c r="L84" s="532" t="n">
        <f aca="false">N10</f>
        <v>0</v>
      </c>
      <c r="M84" s="532" t="n">
        <f aca="false">N11</f>
        <v>0</v>
      </c>
      <c r="N84" s="531" t="str">
        <f aca="false">O8</f>
        <v>      -</v>
      </c>
      <c r="O84" s="531" t="str">
        <f aca="false">O9</f>
        <v>      -</v>
      </c>
      <c r="P84" s="532" t="n">
        <f aca="false">O10</f>
        <v>0</v>
      </c>
      <c r="Q84" s="532" t="n">
        <f aca="false">O11</f>
        <v>0</v>
      </c>
      <c r="R84" s="532" t="n">
        <f aca="false">F21</f>
        <v>0</v>
      </c>
      <c r="S84" s="532" t="n">
        <f aca="false">K11</f>
        <v>0</v>
      </c>
      <c r="T84" s="532" t="n">
        <f aca="false">K12</f>
        <v>0</v>
      </c>
      <c r="U84" s="532" t="n">
        <f aca="false">K13</f>
        <v>0</v>
      </c>
      <c r="V84" s="534" t="n">
        <f aca="false">K14</f>
        <v>0</v>
      </c>
      <c r="W84" s="535" t="n">
        <f aca="false">K15</f>
        <v>0</v>
      </c>
      <c r="Z84" s="536"/>
      <c r="AA84" s="536"/>
      <c r="AB84" s="527"/>
      <c r="AC84" s="527"/>
      <c r="AD84" s="527"/>
    </row>
    <row r="85" customFormat="false" ht="12.75" hidden="true" customHeight="false" outlineLevel="0" collapsed="false">
      <c r="P85" s="280"/>
      <c r="Q85" s="280"/>
      <c r="R85" s="280"/>
      <c r="S85" s="280"/>
      <c r="T85" s="280"/>
      <c r="U85" s="280"/>
      <c r="V85" s="280"/>
    </row>
    <row r="86" customFormat="false" ht="12.75" hidden="true" customHeight="false" outlineLevel="0" collapsed="false">
      <c r="P86" s="280"/>
      <c r="Q86" s="537" t="s">
        <v>2687</v>
      </c>
      <c r="R86" s="280"/>
      <c r="S86" s="488"/>
      <c r="T86" s="280"/>
      <c r="U86" s="280"/>
      <c r="V86" s="280"/>
    </row>
    <row r="87" customFormat="false" ht="12.75" hidden="true" customHeight="false" outlineLevel="0" collapsed="false">
      <c r="P87" s="280"/>
      <c r="Q87" s="280" t="s">
        <v>2688</v>
      </c>
      <c r="R87" s="280"/>
      <c r="S87" s="488" t="n">
        <f aca="false">VLOOKUP(MAX($S$23:$S$82),($S$23:$U$82),1,0)</f>
        <v>0</v>
      </c>
      <c r="T87" s="280"/>
      <c r="U87" s="280"/>
      <c r="V87" s="280"/>
    </row>
    <row r="88" customFormat="false" ht="12.75" hidden="true" customHeight="false" outlineLevel="0" collapsed="false">
      <c r="P88" s="280"/>
      <c r="Q88" s="280" t="s">
        <v>2689</v>
      </c>
      <c r="R88" s="280"/>
      <c r="S88" s="488" t="n">
        <f aca="false">VLOOKUP((S87),($S$23:$U$82),2,0)</f>
        <v>0</v>
      </c>
      <c r="T88" s="280"/>
      <c r="U88" s="280"/>
      <c r="V88" s="280"/>
    </row>
    <row r="89" customFormat="false" ht="12.75" hidden="true" customHeight="false" outlineLevel="0" collapsed="false">
      <c r="Q89" s="280" t="s">
        <v>2690</v>
      </c>
      <c r="R89" s="280"/>
      <c r="S89" s="488" t="n">
        <f aca="false">VLOOKUP((S87),($S$23:$U$82),3,0)</f>
        <v>0</v>
      </c>
      <c r="T89" s="280"/>
    </row>
    <row r="90" customFormat="false" ht="12.75" hidden="false" customHeight="false" outlineLevel="0" collapsed="false">
      <c r="Q90" s="280" t="s">
        <v>2691</v>
      </c>
      <c r="R90" s="280"/>
      <c r="S90" s="538" t="str">
        <f aca="false">IF(ISERROR(SUM($T$23:$T$82)/SUM($U$23:$U$82)),"",(SUM($T$23:$T$82)-S88)/(SUM($U$23:$U$82)-S89))</f>
        <v/>
      </c>
      <c r="T90" s="280"/>
    </row>
    <row r="91" customFormat="false" ht="12.75" hidden="false" customHeight="false" outlineLevel="0" collapsed="false">
      <c r="Q91" s="487" t="s">
        <v>2692</v>
      </c>
      <c r="R91" s="487"/>
      <c r="S91" s="487" t="e">
        <f aca="false">INDEX('liste reference'!$A$8:$A$904,$T$91)</f>
        <v>#N/A</v>
      </c>
      <c r="T91" s="280" t="e">
        <f aca="false">IF(ISERROR(MATCH($S$93,'liste reference'!$A$8:$A$904,0)),MATCH($S$93,'liste reference'!$B$8:$B$904,0),(MATCH($S$93,'liste reference'!$A$8:$A$904,0)))</f>
        <v>#N/A</v>
      </c>
      <c r="U91" s="527"/>
    </row>
    <row r="92" customFormat="false" ht="12.75" hidden="false" customHeight="false" outlineLevel="0" collapsed="false">
      <c r="Q92" s="280" t="s">
        <v>2693</v>
      </c>
      <c r="R92" s="280"/>
      <c r="S92" s="280" t="n">
        <f aca="false">MATCH(S87,$S$23:$S$82,0)</f>
        <v>1</v>
      </c>
      <c r="T92" s="280"/>
    </row>
    <row r="93" customFormat="false" ht="12.75" hidden="false" customHeight="false" outlineLevel="0" collapsed="false">
      <c r="Q93" s="487" t="s">
        <v>2694</v>
      </c>
      <c r="R93" s="280"/>
      <c r="S93" s="487" t="n">
        <f aca="false">INDEX($A$23:$A$82,$S$92)</f>
        <v>0</v>
      </c>
      <c r="T93" s="280"/>
    </row>
    <row r="94" customFormat="false" ht="12.75" hidden="false" customHeight="false" outlineLevel="0" collapsed="false">
      <c r="S94" s="527"/>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37">
      <formula>ISTEXT($E23)</formula>
    </cfRule>
  </conditionalFormatting>
  <conditionalFormatting sqref="H23:J82">
    <cfRule type="cellIs" priority="3" operator="equal" aboveAverage="0" equalAverage="0" bottom="0" percent="0" rank="0" text="" dxfId="38">
      <formula>"x"</formula>
    </cfRule>
  </conditionalFormatting>
  <conditionalFormatting sqref="W23:X23">
    <cfRule type="cellIs" priority="4" operator="equal" aboveAverage="0" equalAverage="0" bottom="0" percent="0" rank="0" text="" dxfId="39">
      <formula>"DEJA SAISI !"</formula>
    </cfRule>
    <cfRule type="cellIs" priority="5" operator="equal" aboveAverage="0" equalAverage="0" bottom="0" percent="0" rank="0" text="" dxfId="40">
      <formula>"non répertorié"</formula>
    </cfRule>
    <cfRule type="expression" priority="6" aboveAverage="0" equalAverage="0" bottom="0" percent="0" rank="0" text="" dxfId="41">
      <formula>AND(ISTEXT($G$23),ISBLANK($I$23))</formula>
    </cfRule>
  </conditionalFormatting>
  <conditionalFormatting sqref="L27:O82 O23:O82 K23:K82">
    <cfRule type="cellIs" priority="7" operator="equal" aboveAverage="0" equalAverage="0" bottom="0" percent="0" rank="0" text="" dxfId="42">
      <formula>"code non répertorié ou synonyme"</formula>
    </cfRule>
    <cfRule type="expression" priority="8" aboveAverage="0" equalAverage="0" bottom="0" percent="0" rank="0" text="" dxfId="43">
      <formula>AND($I27="",$J27="")</formula>
    </cfRule>
    <cfRule type="cellIs" priority="9" operator="equal" aboveAverage="0" equalAverage="0" bottom="0" percent="0" rank="0" text="" dxfId="44">
      <formula>"DEJA SAISI !"</formula>
    </cfRule>
  </conditionalFormatting>
  <conditionalFormatting sqref="A2">
    <cfRule type="cellIs" priority="10" operator="between" aboveAverage="0" equalAverage="0" bottom="0" percent="0" rank="0" text="" dxfId="45">
      <formula>"(organisme)"</formula>
      <formula>"(organisme)"</formula>
    </cfRule>
    <cfRule type="cellIs" priority="11" operator="notBetween" aboveAverage="0" equalAverage="0" bottom="0" percent="0" rank="0" text="" dxfId="46">
      <formula>"(organisme)"</formula>
      <formula>"(organisme)"</formula>
    </cfRule>
  </conditionalFormatting>
  <conditionalFormatting sqref="A3">
    <cfRule type="cellIs" priority="12" operator="between" aboveAverage="0" equalAverage="0" bottom="0" percent="0" rank="0" text="" dxfId="47">
      <formula>"(cours d'eau)"</formula>
      <formula>"(cours d'eau)"</formula>
    </cfRule>
    <cfRule type="cellIs" priority="13" operator="notBetween" aboveAverage="0" equalAverage="0" bottom="0" percent="0" rank="0" text="" dxfId="48">
      <formula>"(cours d'eau)"</formula>
      <formula>"(cours d'eau)"</formula>
    </cfRule>
  </conditionalFormatting>
  <conditionalFormatting sqref="A4">
    <cfRule type="cellIs" priority="14" operator="between" aboveAverage="0" equalAverage="0" bottom="0" percent="0" rank="0" text="" dxfId="49">
      <formula>"(Date)"</formula>
      <formula>"(Date)"</formula>
    </cfRule>
    <cfRule type="cellIs" priority="15" operator="notBetween" aboveAverage="0" equalAverage="0" bottom="0" percent="0" rank="0" text="" dxfId="50">
      <formula>"(Date)"</formula>
      <formula>"(Date)"</formula>
    </cfRule>
  </conditionalFormatting>
  <conditionalFormatting sqref="C2">
    <cfRule type="cellIs" priority="16" operator="between" aboveAverage="0" equalAverage="0" bottom="0" percent="0" rank="0" text="" dxfId="51">
      <formula>"(Opérateurs)"</formula>
      <formula>"(Opérateurs)"</formula>
    </cfRule>
    <cfRule type="cellIs" priority="17" operator="notBetween" aboveAverage="0" equalAverage="0" bottom="0" percent="0" rank="0" text="" dxfId="52">
      <formula>"(Opérateurs)"</formula>
      <formula>"(Opérateurs)"</formula>
    </cfRule>
  </conditionalFormatting>
  <conditionalFormatting sqref="C3">
    <cfRule type="cellIs" priority="18" operator="between" aboveAverage="0" equalAverage="0" bottom="0" percent="0" rank="0" text="" dxfId="53">
      <formula>"(Nom de la station)"</formula>
      <formula>"(Nom de la station)"</formula>
    </cfRule>
    <cfRule type="cellIs" priority="19" operator="notBetween" aboveAverage="0" equalAverage="0" bottom="0" percent="0" rank="0" text="" dxfId="54">
      <formula>"(Nom de la station)"</formula>
      <formula>"(Nom de la station)"</formula>
    </cfRule>
  </conditionalFormatting>
  <conditionalFormatting sqref="K3">
    <cfRule type="cellIs" priority="20" operator="between" aboveAverage="0" equalAverage="0" bottom="0" percent="0" rank="0" text="" dxfId="55">
      <formula>"(Code station)"</formula>
      <formula>"(Code station)"</formula>
    </cfRule>
    <cfRule type="cellIs" priority="21" operator="notBetween" aboveAverage="0" equalAverage="0" bottom="0" percent="0" rank="0" text="" dxfId="56">
      <formula>"(Code station)"</formula>
      <formula>"(Code station)"</formula>
    </cfRule>
  </conditionalFormatting>
  <conditionalFormatting sqref="M3">
    <cfRule type="cellIs" priority="22" operator="between" aboveAverage="0" equalAverage="0" bottom="0" percent="0" rank="0" text="" dxfId="57">
      <formula>"(Dossier, type réseau)"</formula>
      <formula>"(Dossier, type réseau)"</formula>
    </cfRule>
    <cfRule type="cellIs" priority="23" operator="notBetween" aboveAverage="0" equalAverage="0" bottom="0" percent="0" rank="0" text="" dxfId="58">
      <formula>"(Dossier, type réseau)"</formula>
      <formula>"(Dossier, type réseau)"</formula>
    </cfRule>
  </conditionalFormatting>
  <conditionalFormatting sqref="K23:K82">
    <cfRule type="cellIs" priority="24" operator="equal" aboveAverage="0" equalAverage="0" bottom="0" percent="0" rank="0" text="" dxfId="59">
      <formula>"Remplir le champs 'Nouveau taxa' svp."</formula>
    </cfRule>
  </conditionalFormatting>
  <conditionalFormatting sqref="P23:P82">
    <cfRule type="cellIs" priority="25" operator="equal" aboveAverage="0" equalAverage="0" bottom="0" percent="0" rank="0" text="" dxfId="60">
      <formula>"code non répertorié ou synonyme"</formula>
    </cfRule>
    <cfRule type="expression" priority="26" aboveAverage="0" equalAverage="0" bottom="0" percent="0" rank="0" text="" dxfId="61">
      <formula>AND($I23="",$J23="")</formula>
    </cfRule>
    <cfRule type="cellIs" priority="27" operator="equal" aboveAverage="0" equalAverage="0" bottom="0" percent="0" rank="0" text="" dxfId="62">
      <formula>"DEJA SAISI !"</formula>
    </cfRule>
  </conditionalFormatting>
  <dataValidations count="9">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9 D10:E17 B11:C18 D18 B23:C42" type="decimal">
      <formula1>0</formula1>
      <formula2>100</formula2>
    </dataValidation>
    <dataValidation allowBlank="false" error="Veuillez sélectionner Cf. dans la liste déroulante" errorStyle="stop" errorTitle="ATTENTION" operator="between" showDropDown="false" showErrorMessage="true" showInputMessage="false" sqref="AA23:AA82" type="list">
      <formula1>Cf_</formula1>
      <formula2>0</formula2>
    </dataValidation>
    <dataValidation allowBlank="true" error="sélectionner un des types de faciès de la liste." errorStyle="warning" errorTitle="ATTENTION :" operator="between" showDropDown="false" showErrorMessage="true" showInputMessage="false" sqref="B6:C6" type="list">
      <formula1>type_courant</formula1>
      <formula2>0</formula2>
    </dataValidation>
    <dataValidation allowBlank="true" error="saisir un nombre compris entre 0 et 100 %" errorStyle="stop" operator="between" showDropDown="false" showErrorMessage="true" showInputMessage="false" sqref="B10:C10" type="list">
      <formula1>periphyton</formula1>
      <formula2>0</formula2>
    </dataValidation>
    <dataValidation allowBlank="true" errorStyle="stop" operator="between" showDropDown="false" showErrorMessage="false" showInputMessage="false" sqref="A23:A82" type="list">
      <formula1>noms_taxons</formula1>
      <formula2>0</formula2>
    </dataValidation>
  </dataValidations>
  <printOptions headings="false" gridLines="false" gridLinesSet="true" horizontalCentered="true" verticalCentered="false"/>
  <pageMargins left="0" right="0.157638888888889" top="0.157638888888889" bottom="0.550694444444445"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898"/>
  <sheetViews>
    <sheetView showFormulas="false" showGridLines="false" showRowColHeaders="false" showZeros="true" rightToLeft="false" tabSelected="false" showOutlineSymbols="true" defaultGridColor="true" view="normal" topLeftCell="A1" colorId="64" zoomScale="80" zoomScaleNormal="80" zoomScalePageLayoutView="100" workbookViewId="0">
      <selection pane="topLeft" activeCell="F684" activeCellId="0" sqref="F684"/>
    </sheetView>
  </sheetViews>
  <sheetFormatPr defaultColWidth="11.0546875" defaultRowHeight="12.75" zeroHeight="false" outlineLevelRow="0" outlineLevelCol="0"/>
  <cols>
    <col collapsed="false" customWidth="true" hidden="false" outlineLevel="0" max="1" min="1" style="0" width="10.56"/>
    <col collapsed="false" customWidth="true" hidden="false" outlineLevel="0" max="2" min="2" style="0" width="56.85"/>
    <col collapsed="false" customWidth="true" hidden="false" outlineLevel="0" max="3" min="3" style="546" width="6.41"/>
    <col collapsed="false" customWidth="true" hidden="false" outlineLevel="0" max="4" min="4" style="547" width="6.41"/>
    <col collapsed="false" customWidth="true" hidden="false" outlineLevel="0" max="6" min="6" style="0" width="13.41"/>
  </cols>
  <sheetData>
    <row r="1" customFormat="false" ht="15" hidden="false" customHeight="false" outlineLevel="0" collapsed="false">
      <c r="A1" s="548" t="s">
        <v>2702</v>
      </c>
      <c r="B1" s="549"/>
      <c r="C1" s="549"/>
      <c r="D1" s="549"/>
    </row>
    <row r="2" customFormat="false" ht="15" hidden="false" customHeight="false" outlineLevel="0" collapsed="false">
      <c r="A2" s="550" t="s">
        <v>2703</v>
      </c>
      <c r="B2" s="551"/>
      <c r="C2" s="552"/>
      <c r="D2" s="552"/>
    </row>
    <row r="3" customFormat="false" ht="15.75" hidden="false" customHeight="false" outlineLevel="0" collapsed="false">
      <c r="A3" s="550" t="s">
        <v>2704</v>
      </c>
      <c r="B3" s="551"/>
      <c r="C3" s="552"/>
      <c r="D3" s="553" t="s">
        <v>2705</v>
      </c>
    </row>
    <row r="4" customFormat="false" ht="15" hidden="false" customHeight="false" outlineLevel="0" collapsed="false">
      <c r="A4" s="554"/>
      <c r="B4" s="555"/>
      <c r="C4" s="556"/>
      <c r="D4" s="556"/>
    </row>
    <row r="5" customFormat="false" ht="13.5" hidden="false" customHeight="false" outlineLevel="0" collapsed="false">
      <c r="A5" s="554"/>
      <c r="B5" s="557"/>
      <c r="C5" s="556"/>
      <c r="D5" s="558"/>
    </row>
    <row r="6" customFormat="false" ht="15" hidden="false" customHeight="false" outlineLevel="0" collapsed="false">
      <c r="A6" s="559" t="s">
        <v>25</v>
      </c>
      <c r="B6" s="560" t="s">
        <v>26</v>
      </c>
      <c r="C6" s="561"/>
      <c r="D6" s="562"/>
    </row>
    <row r="7" customFormat="false" ht="15.75" hidden="false" customHeight="false" outlineLevel="0" collapsed="false">
      <c r="A7" s="563"/>
      <c r="B7" s="564"/>
      <c r="C7" s="561"/>
      <c r="D7" s="562"/>
    </row>
    <row r="8" customFormat="false" ht="15.75" hidden="false" customHeight="false" outlineLevel="0" collapsed="false">
      <c r="A8" s="565" t="s">
        <v>2118</v>
      </c>
      <c r="B8" s="566" t="s">
        <v>2119</v>
      </c>
      <c r="C8" s="561"/>
      <c r="D8" s="562"/>
    </row>
    <row r="9" customFormat="false" ht="15" hidden="false" customHeight="false" outlineLevel="0" collapsed="false">
      <c r="A9" s="567" t="s">
        <v>1700</v>
      </c>
      <c r="B9" s="566" t="s">
        <v>1701</v>
      </c>
      <c r="C9" s="568"/>
      <c r="D9" s="569"/>
    </row>
    <row r="10" customFormat="false" ht="15" hidden="false" customHeight="false" outlineLevel="0" collapsed="false">
      <c r="A10" s="565" t="s">
        <v>1704</v>
      </c>
      <c r="B10" s="566" t="s">
        <v>1705</v>
      </c>
      <c r="C10" s="568"/>
      <c r="D10" s="569"/>
    </row>
    <row r="11" customFormat="false" ht="15" hidden="false" customHeight="false" outlineLevel="0" collapsed="false">
      <c r="A11" s="565" t="s">
        <v>1706</v>
      </c>
      <c r="B11" s="566" t="s">
        <v>1707</v>
      </c>
      <c r="C11" s="568"/>
      <c r="D11" s="569"/>
    </row>
    <row r="12" customFormat="false" ht="15" hidden="false" customHeight="false" outlineLevel="0" collapsed="false">
      <c r="A12" s="565" t="s">
        <v>1132</v>
      </c>
      <c r="B12" s="566" t="s">
        <v>1133</v>
      </c>
      <c r="C12" s="568"/>
      <c r="D12" s="569"/>
    </row>
    <row r="13" customFormat="false" ht="15" hidden="false" customHeight="false" outlineLevel="0" collapsed="false">
      <c r="A13" s="565" t="s">
        <v>2121</v>
      </c>
      <c r="B13" s="566" t="s">
        <v>2122</v>
      </c>
      <c r="C13" s="568"/>
      <c r="D13" s="569"/>
    </row>
    <row r="14" customFormat="false" ht="15" hidden="false" customHeight="false" outlineLevel="0" collapsed="false">
      <c r="A14" s="565" t="s">
        <v>2123</v>
      </c>
      <c r="B14" s="566" t="s">
        <v>2124</v>
      </c>
      <c r="C14" s="568"/>
      <c r="D14" s="569"/>
    </row>
    <row r="15" customFormat="false" ht="15" hidden="false" customHeight="false" outlineLevel="0" collapsed="false">
      <c r="A15" s="565" t="s">
        <v>2125</v>
      </c>
      <c r="B15" s="566" t="s">
        <v>2126</v>
      </c>
      <c r="C15" s="568"/>
      <c r="D15" s="569"/>
      <c r="F15" s="570" t="s">
        <v>2706</v>
      </c>
      <c r="G15" s="571"/>
      <c r="H15" s="572" t="s">
        <v>2707</v>
      </c>
      <c r="I15" s="571"/>
    </row>
    <row r="16" customFormat="false" ht="15" hidden="false" customHeight="false" outlineLevel="0" collapsed="false">
      <c r="A16" s="567" t="s">
        <v>1708</v>
      </c>
      <c r="B16" s="566" t="s">
        <v>1709</v>
      </c>
      <c r="C16" s="568"/>
      <c r="D16" s="569"/>
      <c r="F16" s="573" t="s">
        <v>2708</v>
      </c>
      <c r="G16" s="574"/>
      <c r="H16" s="573" t="s">
        <v>2708</v>
      </c>
      <c r="I16" s="575"/>
    </row>
    <row r="17" customFormat="false" ht="15" hidden="false" customHeight="false" outlineLevel="0" collapsed="false">
      <c r="A17" s="565" t="s">
        <v>2127</v>
      </c>
      <c r="B17" s="566" t="s">
        <v>2128</v>
      </c>
      <c r="C17" s="568"/>
      <c r="D17" s="569"/>
      <c r="F17" s="576" t="s">
        <v>2624</v>
      </c>
      <c r="G17" s="577"/>
      <c r="H17" s="576" t="s">
        <v>2624</v>
      </c>
      <c r="I17" s="578"/>
    </row>
    <row r="18" customFormat="false" ht="15" hidden="false" customHeight="false" outlineLevel="0" collapsed="false">
      <c r="A18" s="565" t="s">
        <v>1212</v>
      </c>
      <c r="B18" s="566" t="s">
        <v>1213</v>
      </c>
      <c r="C18" s="568"/>
      <c r="D18" s="569"/>
      <c r="F18" s="576" t="s">
        <v>2709</v>
      </c>
      <c r="G18" s="577"/>
      <c r="H18" s="576" t="s">
        <v>2709</v>
      </c>
      <c r="I18" s="578"/>
    </row>
    <row r="19" customFormat="false" ht="15" hidden="false" customHeight="false" outlineLevel="0" collapsed="false">
      <c r="A19" s="565" t="s">
        <v>1711</v>
      </c>
      <c r="B19" s="566" t="s">
        <v>1712</v>
      </c>
      <c r="C19" s="568"/>
      <c r="D19" s="569"/>
      <c r="F19" s="576" t="s">
        <v>2710</v>
      </c>
      <c r="G19" s="577"/>
      <c r="H19" s="576" t="s">
        <v>2710</v>
      </c>
      <c r="I19" s="578"/>
    </row>
    <row r="20" customFormat="false" ht="15" hidden="false" customHeight="false" outlineLevel="0" collapsed="false">
      <c r="A20" s="567" t="s">
        <v>1714</v>
      </c>
      <c r="B20" s="566" t="s">
        <v>1715</v>
      </c>
      <c r="C20" s="568"/>
      <c r="D20" s="569"/>
      <c r="F20" s="576" t="s">
        <v>2711</v>
      </c>
      <c r="G20" s="577"/>
      <c r="H20" s="576" t="s">
        <v>2711</v>
      </c>
      <c r="I20" s="578"/>
    </row>
    <row r="21" customFormat="false" ht="15" hidden="false" customHeight="false" outlineLevel="0" collapsed="false">
      <c r="A21" s="567" t="s">
        <v>1720</v>
      </c>
      <c r="B21" s="566" t="s">
        <v>1721</v>
      </c>
      <c r="C21" s="568"/>
      <c r="D21" s="569"/>
      <c r="F21" s="576" t="s">
        <v>2712</v>
      </c>
      <c r="G21" s="577"/>
      <c r="H21" s="576" t="s">
        <v>2712</v>
      </c>
      <c r="I21" s="578"/>
    </row>
    <row r="22" customFormat="false" ht="15" hidden="false" customHeight="false" outlineLevel="0" collapsed="false">
      <c r="A22" s="565" t="s">
        <v>1726</v>
      </c>
      <c r="B22" s="566" t="s">
        <v>1727</v>
      </c>
      <c r="C22" s="568"/>
      <c r="D22" s="569"/>
      <c r="F22" s="576" t="s">
        <v>2625</v>
      </c>
      <c r="G22" s="577"/>
      <c r="H22" s="576" t="s">
        <v>2625</v>
      </c>
      <c r="I22" s="578"/>
    </row>
    <row r="23" customFormat="false" ht="15" hidden="false" customHeight="false" outlineLevel="0" collapsed="false">
      <c r="A23" s="565" t="s">
        <v>2465</v>
      </c>
      <c r="B23" s="566" t="s">
        <v>2466</v>
      </c>
      <c r="C23" s="568"/>
      <c r="D23" s="569"/>
      <c r="F23" s="576" t="s">
        <v>2713</v>
      </c>
      <c r="G23" s="577"/>
      <c r="H23" s="576" t="s">
        <v>2713</v>
      </c>
      <c r="I23" s="578"/>
    </row>
    <row r="24" customFormat="false" ht="15" hidden="false" customHeight="false" outlineLevel="0" collapsed="false">
      <c r="A24" s="565" t="s">
        <v>2130</v>
      </c>
      <c r="B24" s="566" t="s">
        <v>2131</v>
      </c>
      <c r="C24" s="568"/>
      <c r="D24" s="569"/>
      <c r="F24" s="576" t="s">
        <v>2714</v>
      </c>
      <c r="G24" s="577"/>
      <c r="H24" s="576" t="s">
        <v>2714</v>
      </c>
      <c r="I24" s="578"/>
    </row>
    <row r="25" customFormat="false" ht="15" hidden="false" customHeight="false" outlineLevel="0" collapsed="false">
      <c r="A25" s="565" t="s">
        <v>2133</v>
      </c>
      <c r="B25" s="566" t="s">
        <v>2134</v>
      </c>
      <c r="C25" s="568"/>
      <c r="D25" s="569"/>
      <c r="F25" s="579" t="s">
        <v>2715</v>
      </c>
      <c r="G25" s="580"/>
      <c r="H25" s="579" t="s">
        <v>2715</v>
      </c>
      <c r="I25" s="581"/>
    </row>
    <row r="26" customFormat="false" ht="15" hidden="false" customHeight="false" outlineLevel="0" collapsed="false">
      <c r="A26" s="565" t="s">
        <v>2136</v>
      </c>
      <c r="B26" s="566" t="s">
        <v>2137</v>
      </c>
      <c r="C26" s="568"/>
      <c r="D26" s="569"/>
    </row>
    <row r="27" customFormat="false" ht="15" hidden="false" customHeight="false" outlineLevel="0" collapsed="false">
      <c r="A27" s="565" t="s">
        <v>2138</v>
      </c>
      <c r="B27" s="566" t="s">
        <v>2139</v>
      </c>
      <c r="C27" s="568"/>
      <c r="D27" s="569"/>
    </row>
    <row r="28" customFormat="false" ht="15" hidden="false" customHeight="false" outlineLevel="0" collapsed="false">
      <c r="A28" s="565" t="s">
        <v>1216</v>
      </c>
      <c r="B28" s="566" t="s">
        <v>1217</v>
      </c>
      <c r="C28" s="568"/>
      <c r="D28" s="569"/>
      <c r="F28" s="582" t="s">
        <v>2682</v>
      </c>
    </row>
    <row r="29" customFormat="false" ht="15" hidden="false" customHeight="false" outlineLevel="0" collapsed="false">
      <c r="A29" s="565" t="s">
        <v>1219</v>
      </c>
      <c r="B29" s="566" t="s">
        <v>1220</v>
      </c>
      <c r="C29" s="568"/>
      <c r="D29" s="569"/>
      <c r="F29" s="583" t="s">
        <v>2685</v>
      </c>
    </row>
    <row r="30" customFormat="false" ht="15" hidden="false" customHeight="false" outlineLevel="0" collapsed="false">
      <c r="A30" s="565" t="s">
        <v>2140</v>
      </c>
      <c r="B30" s="566" t="s">
        <v>2141</v>
      </c>
      <c r="C30" s="568"/>
      <c r="D30" s="569"/>
      <c r="F30" s="584"/>
    </row>
    <row r="31" customFormat="false" ht="15" hidden="false" customHeight="false" outlineLevel="0" collapsed="false">
      <c r="A31" s="565" t="s">
        <v>639</v>
      </c>
      <c r="B31" s="566" t="s">
        <v>640</v>
      </c>
      <c r="C31" s="568"/>
      <c r="D31" s="569"/>
    </row>
    <row r="32" customFormat="false" ht="15" hidden="false" customHeight="false" outlineLevel="0" collapsed="false">
      <c r="A32" s="565" t="s">
        <v>645</v>
      </c>
      <c r="B32" s="566" t="s">
        <v>646</v>
      </c>
      <c r="C32" s="568"/>
      <c r="D32" s="569"/>
    </row>
    <row r="33" customFormat="false" ht="15" hidden="false" customHeight="false" outlineLevel="0" collapsed="false">
      <c r="A33" s="565" t="s">
        <v>650</v>
      </c>
      <c r="B33" s="566" t="s">
        <v>651</v>
      </c>
      <c r="C33" s="568"/>
      <c r="D33" s="569"/>
    </row>
    <row r="34" customFormat="false" ht="15" hidden="false" customHeight="false" outlineLevel="0" collapsed="false">
      <c r="A34" s="565" t="s">
        <v>653</v>
      </c>
      <c r="B34" s="566" t="s">
        <v>654</v>
      </c>
      <c r="C34" s="568"/>
      <c r="D34" s="569"/>
      <c r="F34" s="582" t="s">
        <v>2716</v>
      </c>
    </row>
    <row r="35" customFormat="false" ht="15" hidden="false" customHeight="false" outlineLevel="0" collapsed="false">
      <c r="A35" s="565" t="s">
        <v>52</v>
      </c>
      <c r="B35" s="566" t="s">
        <v>53</v>
      </c>
      <c r="C35" s="568"/>
      <c r="D35" s="569"/>
      <c r="F35" s="583" t="s">
        <v>2717</v>
      </c>
    </row>
    <row r="36" customFormat="false" ht="15" hidden="false" customHeight="false" outlineLevel="0" collapsed="false">
      <c r="A36" s="567" t="s">
        <v>320</v>
      </c>
      <c r="B36" s="566" t="s">
        <v>321</v>
      </c>
      <c r="C36" s="568"/>
      <c r="D36" s="569"/>
      <c r="F36" s="585" t="s">
        <v>2638</v>
      </c>
    </row>
    <row r="37" customFormat="false" ht="15" hidden="false" customHeight="false" outlineLevel="0" collapsed="false">
      <c r="A37" s="565" t="s">
        <v>2142</v>
      </c>
      <c r="B37" s="566" t="s">
        <v>2718</v>
      </c>
      <c r="C37" s="568"/>
      <c r="D37" s="569"/>
      <c r="F37" s="585" t="s">
        <v>2719</v>
      </c>
    </row>
    <row r="38" customFormat="false" ht="15" hidden="false" customHeight="false" outlineLevel="0" collapsed="false">
      <c r="A38" s="565" t="s">
        <v>2145</v>
      </c>
      <c r="B38" s="566" t="s">
        <v>2146</v>
      </c>
      <c r="C38" s="568"/>
      <c r="D38" s="569"/>
      <c r="F38" s="585" t="s">
        <v>2720</v>
      </c>
    </row>
    <row r="39" customFormat="false" ht="15" hidden="false" customHeight="false" outlineLevel="0" collapsed="false">
      <c r="A39" s="565" t="s">
        <v>56</v>
      </c>
      <c r="B39" s="566" t="s">
        <v>57</v>
      </c>
      <c r="C39" s="568"/>
      <c r="D39" s="569"/>
      <c r="F39" s="586"/>
    </row>
    <row r="40" customFormat="false" ht="15" hidden="false" customHeight="false" outlineLevel="0" collapsed="false">
      <c r="A40" s="567" t="s">
        <v>1221</v>
      </c>
      <c r="B40" s="566" t="s">
        <v>1222</v>
      </c>
      <c r="C40" s="568"/>
      <c r="D40" s="569"/>
    </row>
    <row r="41" customFormat="false" ht="15" hidden="false" customHeight="false" outlineLevel="0" collapsed="false">
      <c r="A41" s="567" t="s">
        <v>1224</v>
      </c>
      <c r="B41" s="566" t="s">
        <v>1225</v>
      </c>
      <c r="C41" s="568"/>
      <c r="D41" s="569"/>
    </row>
    <row r="42" customFormat="false" ht="15" hidden="false" customHeight="false" outlineLevel="0" collapsed="false">
      <c r="A42" s="565" t="s">
        <v>1728</v>
      </c>
      <c r="B42" s="566" t="s">
        <v>1729</v>
      </c>
      <c r="C42" s="568"/>
      <c r="D42" s="569"/>
    </row>
    <row r="43" customFormat="false" ht="15" hidden="false" customHeight="false" outlineLevel="0" collapsed="false">
      <c r="A43" s="565" t="s">
        <v>1731</v>
      </c>
      <c r="B43" s="566" t="s">
        <v>1732</v>
      </c>
      <c r="C43" s="568"/>
      <c r="D43" s="569"/>
    </row>
    <row r="44" customFormat="false" ht="15" hidden="false" customHeight="false" outlineLevel="0" collapsed="false">
      <c r="A44" s="565" t="s">
        <v>1733</v>
      </c>
      <c r="B44" s="566" t="s">
        <v>1734</v>
      </c>
      <c r="C44" s="568"/>
      <c r="D44" s="569"/>
    </row>
    <row r="45" customFormat="false" ht="15" hidden="false" customHeight="false" outlineLevel="0" collapsed="false">
      <c r="A45" s="565" t="s">
        <v>1229</v>
      </c>
      <c r="B45" s="566" t="s">
        <v>1230</v>
      </c>
      <c r="C45" s="568"/>
      <c r="D45" s="569"/>
    </row>
    <row r="46" customFormat="false" ht="15" hidden="false" customHeight="false" outlineLevel="0" collapsed="false">
      <c r="A46" s="565" t="s">
        <v>2147</v>
      </c>
      <c r="B46" s="566" t="s">
        <v>2148</v>
      </c>
      <c r="C46" s="568"/>
      <c r="D46" s="569"/>
    </row>
    <row r="47" customFormat="false" ht="15" hidden="false" customHeight="false" outlineLevel="0" collapsed="false">
      <c r="A47" s="565" t="s">
        <v>1136</v>
      </c>
      <c r="B47" s="566" t="s">
        <v>1137</v>
      </c>
      <c r="C47" s="568"/>
      <c r="D47" s="569"/>
    </row>
    <row r="48" customFormat="false" ht="15" hidden="false" customHeight="false" outlineLevel="0" collapsed="false">
      <c r="A48" s="565" t="s">
        <v>2149</v>
      </c>
      <c r="B48" s="566" t="s">
        <v>2150</v>
      </c>
      <c r="C48" s="568"/>
      <c r="D48" s="569"/>
    </row>
    <row r="49" customFormat="false" ht="15" hidden="false" customHeight="false" outlineLevel="0" collapsed="false">
      <c r="A49" s="565" t="s">
        <v>658</v>
      </c>
      <c r="B49" s="566" t="s">
        <v>659</v>
      </c>
      <c r="C49" s="568"/>
      <c r="D49" s="569"/>
    </row>
    <row r="50" customFormat="false" ht="15" hidden="false" customHeight="false" outlineLevel="0" collapsed="false">
      <c r="A50" s="567" t="s">
        <v>59</v>
      </c>
      <c r="B50" s="566" t="s">
        <v>60</v>
      </c>
      <c r="C50" s="568"/>
      <c r="D50" s="569"/>
    </row>
    <row r="51" customFormat="false" ht="15" hidden="false" customHeight="false" outlineLevel="0" collapsed="false">
      <c r="A51" s="565" t="s">
        <v>662</v>
      </c>
      <c r="B51" s="566" t="s">
        <v>663</v>
      </c>
      <c r="C51" s="568"/>
      <c r="D51" s="569"/>
    </row>
    <row r="52" customFormat="false" ht="15" hidden="false" customHeight="false" outlineLevel="0" collapsed="false">
      <c r="A52" s="565" t="s">
        <v>1139</v>
      </c>
      <c r="B52" s="566" t="s">
        <v>1140</v>
      </c>
      <c r="C52" s="568"/>
      <c r="D52" s="569"/>
    </row>
    <row r="53" customFormat="false" ht="15" hidden="false" customHeight="false" outlineLevel="0" collapsed="false">
      <c r="A53" s="567" t="s">
        <v>1141</v>
      </c>
      <c r="B53" s="566" t="s">
        <v>1142</v>
      </c>
      <c r="C53" s="568"/>
      <c r="D53" s="569"/>
    </row>
    <row r="54" customFormat="false" ht="15" hidden="false" customHeight="false" outlineLevel="0" collapsed="false">
      <c r="A54" s="565" t="s">
        <v>1144</v>
      </c>
      <c r="B54" s="566" t="s">
        <v>1145</v>
      </c>
      <c r="C54" s="568"/>
      <c r="D54" s="569"/>
    </row>
    <row r="55" customFormat="false" ht="15" hidden="false" customHeight="false" outlineLevel="0" collapsed="false">
      <c r="A55" s="565" t="s">
        <v>1735</v>
      </c>
      <c r="B55" s="566" t="s">
        <v>1736</v>
      </c>
      <c r="C55" s="568"/>
      <c r="D55" s="569"/>
    </row>
    <row r="56" customFormat="false" ht="15" hidden="false" customHeight="false" outlineLevel="0" collapsed="false">
      <c r="A56" s="565" t="s">
        <v>2467</v>
      </c>
      <c r="B56" s="566" t="s">
        <v>2468</v>
      </c>
      <c r="C56" s="568"/>
      <c r="D56" s="569"/>
    </row>
    <row r="57" customFormat="false" ht="15" hidden="false" customHeight="false" outlineLevel="0" collapsed="false">
      <c r="A57" s="565" t="s">
        <v>1737</v>
      </c>
      <c r="B57" s="566" t="s">
        <v>1738</v>
      </c>
      <c r="C57" s="568"/>
      <c r="D57" s="569"/>
    </row>
    <row r="58" customFormat="false" ht="15" hidden="false" customHeight="false" outlineLevel="0" collapsed="false">
      <c r="A58" s="565" t="s">
        <v>1740</v>
      </c>
      <c r="B58" s="566" t="s">
        <v>2721</v>
      </c>
      <c r="C58" s="568"/>
      <c r="D58" s="569"/>
    </row>
    <row r="59" customFormat="false" ht="15" hidden="false" customHeight="false" outlineLevel="0" collapsed="false">
      <c r="A59" s="565" t="s">
        <v>1742</v>
      </c>
      <c r="B59" s="566" t="s">
        <v>1743</v>
      </c>
      <c r="C59" s="568"/>
      <c r="D59" s="569"/>
    </row>
    <row r="60" customFormat="false" ht="15" hidden="false" customHeight="false" outlineLevel="0" collapsed="false">
      <c r="A60" s="567" t="s">
        <v>63</v>
      </c>
      <c r="B60" s="566" t="s">
        <v>64</v>
      </c>
      <c r="C60" s="568"/>
      <c r="D60" s="569"/>
    </row>
    <row r="61" customFormat="false" ht="15" hidden="false" customHeight="false" outlineLevel="0" collapsed="false">
      <c r="A61" s="565" t="s">
        <v>2152</v>
      </c>
      <c r="B61" s="566" t="s">
        <v>2153</v>
      </c>
      <c r="C61" s="568"/>
      <c r="D61" s="569"/>
    </row>
    <row r="62" customFormat="false" ht="15" hidden="false" customHeight="false" outlineLevel="0" collapsed="false">
      <c r="A62" s="565" t="s">
        <v>2155</v>
      </c>
      <c r="B62" s="566" t="s">
        <v>2156</v>
      </c>
      <c r="C62" s="568"/>
      <c r="D62" s="569"/>
    </row>
    <row r="63" customFormat="false" ht="15" hidden="false" customHeight="false" outlineLevel="0" collapsed="false">
      <c r="A63" s="567" t="s">
        <v>69</v>
      </c>
      <c r="B63" s="566" t="s">
        <v>70</v>
      </c>
      <c r="C63" s="568"/>
      <c r="D63" s="569"/>
    </row>
    <row r="64" customFormat="false" ht="15" hidden="false" customHeight="false" outlineLevel="0" collapsed="false">
      <c r="A64" s="565" t="s">
        <v>2469</v>
      </c>
      <c r="B64" s="566" t="s">
        <v>2470</v>
      </c>
      <c r="C64" s="568"/>
      <c r="D64" s="569"/>
    </row>
    <row r="65" customFormat="false" ht="15" hidden="false" customHeight="false" outlineLevel="0" collapsed="false">
      <c r="A65" s="565" t="s">
        <v>2471</v>
      </c>
      <c r="B65" s="566" t="s">
        <v>2472</v>
      </c>
      <c r="C65" s="568"/>
      <c r="D65" s="569"/>
    </row>
    <row r="66" customFormat="false" ht="15" hidden="false" customHeight="false" outlineLevel="0" collapsed="false">
      <c r="A66" s="565" t="s">
        <v>1744</v>
      </c>
      <c r="B66" s="566" t="s">
        <v>1745</v>
      </c>
      <c r="C66" s="568"/>
      <c r="D66" s="569"/>
    </row>
    <row r="67" customFormat="false" ht="15" hidden="false" customHeight="false" outlineLevel="0" collapsed="false">
      <c r="A67" s="567" t="s">
        <v>1746</v>
      </c>
      <c r="B67" s="566" t="s">
        <v>1747</v>
      </c>
      <c r="C67" s="568"/>
      <c r="D67" s="569"/>
    </row>
    <row r="68" customFormat="false" ht="15" hidden="false" customHeight="false" outlineLevel="0" collapsed="false">
      <c r="A68" s="565" t="s">
        <v>1751</v>
      </c>
      <c r="B68" s="566" t="s">
        <v>1752</v>
      </c>
      <c r="C68" s="568"/>
      <c r="D68" s="569"/>
    </row>
    <row r="69" customFormat="false" ht="15" hidden="false" customHeight="false" outlineLevel="0" collapsed="false">
      <c r="A69" s="565" t="s">
        <v>2158</v>
      </c>
      <c r="B69" s="566" t="s">
        <v>2159</v>
      </c>
      <c r="C69" s="568"/>
      <c r="D69" s="569"/>
    </row>
    <row r="70" customFormat="false" ht="15" hidden="false" customHeight="false" outlineLevel="0" collapsed="false">
      <c r="A70" s="565" t="s">
        <v>2160</v>
      </c>
      <c r="B70" s="566" t="s">
        <v>2161</v>
      </c>
      <c r="C70" s="568"/>
      <c r="D70" s="569"/>
    </row>
    <row r="71" customFormat="false" ht="15" hidden="false" customHeight="false" outlineLevel="0" collapsed="false">
      <c r="A71" s="565" t="s">
        <v>2162</v>
      </c>
      <c r="B71" s="566" t="s">
        <v>2163</v>
      </c>
      <c r="C71" s="568"/>
      <c r="D71" s="569"/>
    </row>
    <row r="72" customFormat="false" ht="15" hidden="false" customHeight="false" outlineLevel="0" collapsed="false">
      <c r="A72" s="567" t="s">
        <v>74</v>
      </c>
      <c r="B72" s="566" t="s">
        <v>75</v>
      </c>
      <c r="C72" s="568"/>
      <c r="D72" s="569"/>
    </row>
    <row r="73" customFormat="false" ht="15" hidden="false" customHeight="false" outlineLevel="0" collapsed="false">
      <c r="A73" s="565" t="s">
        <v>1146</v>
      </c>
      <c r="B73" s="566" t="s">
        <v>1147</v>
      </c>
      <c r="C73" s="568"/>
      <c r="D73" s="569"/>
    </row>
    <row r="74" customFormat="false" ht="15" hidden="false" customHeight="false" outlineLevel="0" collapsed="false">
      <c r="A74" s="565" t="s">
        <v>665</v>
      </c>
      <c r="B74" s="566" t="s">
        <v>666</v>
      </c>
      <c r="C74" s="568"/>
      <c r="D74" s="569"/>
    </row>
    <row r="75" customFormat="false" ht="15" hidden="false" customHeight="false" outlineLevel="0" collapsed="false">
      <c r="A75" s="565" t="s">
        <v>1753</v>
      </c>
      <c r="B75" s="566" t="s">
        <v>1754</v>
      </c>
      <c r="C75" s="568"/>
      <c r="D75" s="569"/>
    </row>
    <row r="76" customFormat="false" ht="15" hidden="false" customHeight="false" outlineLevel="0" collapsed="false">
      <c r="A76" s="565" t="s">
        <v>668</v>
      </c>
      <c r="B76" s="566" t="s">
        <v>669</v>
      </c>
      <c r="C76" s="568"/>
      <c r="D76" s="569"/>
    </row>
    <row r="77" customFormat="false" ht="15" hidden="false" customHeight="false" outlineLevel="0" collapsed="false">
      <c r="A77" s="565" t="s">
        <v>670</v>
      </c>
      <c r="B77" s="566" t="s">
        <v>671</v>
      </c>
      <c r="C77" s="568"/>
      <c r="D77" s="569"/>
    </row>
    <row r="78" customFormat="false" ht="15" hidden="false" customHeight="false" outlineLevel="0" collapsed="false">
      <c r="A78" s="565" t="s">
        <v>672</v>
      </c>
      <c r="B78" s="566" t="s">
        <v>673</v>
      </c>
      <c r="C78" s="568"/>
      <c r="D78" s="569"/>
    </row>
    <row r="79" customFormat="false" ht="15" hidden="false" customHeight="false" outlineLevel="0" collapsed="false">
      <c r="A79" s="565" t="s">
        <v>676</v>
      </c>
      <c r="B79" s="566" t="s">
        <v>677</v>
      </c>
      <c r="C79" s="568"/>
      <c r="D79" s="569"/>
    </row>
    <row r="80" customFormat="false" ht="15" hidden="false" customHeight="false" outlineLevel="0" collapsed="false">
      <c r="A80" s="565" t="s">
        <v>1756</v>
      </c>
      <c r="B80" s="566" t="s">
        <v>1757</v>
      </c>
      <c r="C80" s="568"/>
      <c r="D80" s="569"/>
    </row>
    <row r="81" customFormat="false" ht="15" hidden="false" customHeight="false" outlineLevel="0" collapsed="false">
      <c r="A81" s="565" t="s">
        <v>2164</v>
      </c>
      <c r="B81" s="566" t="s">
        <v>2165</v>
      </c>
      <c r="C81" s="568"/>
      <c r="D81" s="569"/>
    </row>
    <row r="82" customFormat="false" ht="15" hidden="false" customHeight="false" outlineLevel="0" collapsed="false">
      <c r="A82" s="565" t="s">
        <v>678</v>
      </c>
      <c r="B82" s="566" t="s">
        <v>679</v>
      </c>
      <c r="C82" s="568"/>
      <c r="D82" s="569"/>
    </row>
    <row r="83" customFormat="false" ht="15" hidden="false" customHeight="false" outlineLevel="0" collapsed="false">
      <c r="A83" s="565" t="s">
        <v>682</v>
      </c>
      <c r="B83" s="566" t="s">
        <v>683</v>
      </c>
      <c r="C83" s="568"/>
      <c r="D83" s="569"/>
    </row>
    <row r="84" customFormat="false" ht="15" hidden="false" customHeight="false" outlineLevel="0" collapsed="false">
      <c r="A84" s="565" t="s">
        <v>691</v>
      </c>
      <c r="B84" s="566" t="s">
        <v>692</v>
      </c>
      <c r="C84" s="568"/>
      <c r="D84" s="569"/>
    </row>
    <row r="85" customFormat="false" ht="15" hidden="false" customHeight="false" outlineLevel="0" collapsed="false">
      <c r="A85" s="565" t="s">
        <v>696</v>
      </c>
      <c r="B85" s="566" t="s">
        <v>697</v>
      </c>
      <c r="C85" s="568"/>
      <c r="D85" s="569"/>
    </row>
    <row r="86" customFormat="false" ht="15" hidden="false" customHeight="false" outlineLevel="0" collapsed="false">
      <c r="A86" s="565" t="s">
        <v>699</v>
      </c>
      <c r="B86" s="566" t="s">
        <v>700</v>
      </c>
      <c r="C86" s="568"/>
      <c r="D86" s="569"/>
    </row>
    <row r="87" customFormat="false" ht="15" hidden="false" customHeight="false" outlineLevel="0" collapsed="false">
      <c r="A87" s="565" t="s">
        <v>702</v>
      </c>
      <c r="B87" s="566" t="s">
        <v>703</v>
      </c>
      <c r="C87" s="568"/>
      <c r="D87" s="569"/>
    </row>
    <row r="88" customFormat="false" ht="15" hidden="false" customHeight="false" outlineLevel="0" collapsed="false">
      <c r="A88" s="567" t="s">
        <v>1758</v>
      </c>
      <c r="B88" s="566" t="s">
        <v>1759</v>
      </c>
      <c r="C88" s="568"/>
      <c r="D88" s="569"/>
    </row>
    <row r="89" customFormat="false" ht="15" hidden="false" customHeight="false" outlineLevel="0" collapsed="false">
      <c r="A89" s="565" t="s">
        <v>1760</v>
      </c>
      <c r="B89" s="566" t="s">
        <v>1761</v>
      </c>
      <c r="C89" s="568"/>
      <c r="D89" s="569"/>
    </row>
    <row r="90" customFormat="false" ht="15" hidden="false" customHeight="false" outlineLevel="0" collapsed="false">
      <c r="A90" s="565" t="s">
        <v>1231</v>
      </c>
      <c r="B90" s="566" t="s">
        <v>1232</v>
      </c>
      <c r="C90" s="568"/>
      <c r="D90" s="569"/>
    </row>
    <row r="91" customFormat="false" ht="15" hidden="false" customHeight="false" outlineLevel="0" collapsed="false">
      <c r="A91" s="565" t="s">
        <v>1234</v>
      </c>
      <c r="B91" s="566" t="s">
        <v>1235</v>
      </c>
      <c r="C91" s="568"/>
      <c r="D91" s="569"/>
    </row>
    <row r="92" customFormat="false" ht="15" hidden="false" customHeight="false" outlineLevel="0" collapsed="false">
      <c r="A92" s="565" t="s">
        <v>730</v>
      </c>
      <c r="B92" s="587" t="s">
        <v>731</v>
      </c>
      <c r="C92" s="568"/>
      <c r="D92" s="569"/>
    </row>
    <row r="93" customFormat="false" ht="15" hidden="false" customHeight="false" outlineLevel="0" collapsed="false">
      <c r="A93" s="565" t="s">
        <v>1762</v>
      </c>
      <c r="B93" s="566" t="s">
        <v>1763</v>
      </c>
      <c r="C93" s="568"/>
      <c r="D93" s="569"/>
    </row>
    <row r="94" customFormat="false" ht="15" hidden="false" customHeight="false" outlineLevel="0" collapsed="false">
      <c r="A94" s="565" t="s">
        <v>1765</v>
      </c>
      <c r="B94" s="566" t="s">
        <v>1766</v>
      </c>
      <c r="C94" s="568"/>
      <c r="D94" s="569"/>
    </row>
    <row r="95" customFormat="false" ht="15" hidden="false" customHeight="false" outlineLevel="0" collapsed="false">
      <c r="A95" s="565" t="s">
        <v>706</v>
      </c>
      <c r="B95" s="566" t="s">
        <v>707</v>
      </c>
      <c r="C95" s="568"/>
      <c r="D95" s="569"/>
    </row>
    <row r="96" customFormat="false" ht="15" hidden="false" customHeight="false" outlineLevel="0" collapsed="false">
      <c r="A96" s="565" t="s">
        <v>710</v>
      </c>
      <c r="B96" s="566" t="s">
        <v>711</v>
      </c>
      <c r="C96" s="568"/>
      <c r="D96" s="569"/>
    </row>
    <row r="97" customFormat="false" ht="15" hidden="false" customHeight="false" outlineLevel="0" collapsed="false">
      <c r="A97" s="565" t="s">
        <v>716</v>
      </c>
      <c r="B97" s="566" t="s">
        <v>717</v>
      </c>
      <c r="C97" s="568"/>
      <c r="D97" s="569"/>
    </row>
    <row r="98" customFormat="false" ht="15" hidden="false" customHeight="false" outlineLevel="0" collapsed="false">
      <c r="A98" s="565" t="s">
        <v>721</v>
      </c>
      <c r="B98" s="566" t="s">
        <v>722</v>
      </c>
      <c r="C98" s="568"/>
      <c r="D98" s="569"/>
    </row>
    <row r="99" customFormat="false" ht="15" hidden="false" customHeight="false" outlineLevel="0" collapsed="false">
      <c r="A99" s="565" t="s">
        <v>726</v>
      </c>
      <c r="B99" s="566" t="s">
        <v>727</v>
      </c>
      <c r="C99" s="568"/>
      <c r="D99" s="569"/>
    </row>
    <row r="100" customFormat="false" ht="15" hidden="false" customHeight="false" outlineLevel="0" collapsed="false">
      <c r="A100" s="565" t="s">
        <v>1236</v>
      </c>
      <c r="B100" s="566" t="s">
        <v>1237</v>
      </c>
      <c r="C100" s="568"/>
      <c r="D100" s="569"/>
    </row>
    <row r="101" customFormat="false" ht="15" hidden="false" customHeight="false" outlineLevel="0" collapsed="false">
      <c r="A101" s="565" t="s">
        <v>1239</v>
      </c>
      <c r="B101" s="566" t="s">
        <v>1240</v>
      </c>
      <c r="C101" s="568"/>
      <c r="D101" s="569"/>
    </row>
    <row r="102" customFormat="false" ht="15" hidden="false" customHeight="false" outlineLevel="0" collapsed="false">
      <c r="A102" s="565" t="s">
        <v>1242</v>
      </c>
      <c r="B102" s="566" t="s">
        <v>1243</v>
      </c>
      <c r="C102" s="568"/>
      <c r="D102" s="569"/>
    </row>
    <row r="103" customFormat="false" ht="15" hidden="false" customHeight="false" outlineLevel="0" collapsed="false">
      <c r="A103" s="567" t="s">
        <v>1244</v>
      </c>
      <c r="B103" s="566" t="s">
        <v>1245</v>
      </c>
      <c r="C103" s="568"/>
      <c r="D103" s="569"/>
    </row>
    <row r="104" customFormat="false" ht="15" hidden="false" customHeight="false" outlineLevel="0" collapsed="false">
      <c r="A104" s="565" t="s">
        <v>1248</v>
      </c>
      <c r="B104" s="566" t="s">
        <v>1249</v>
      </c>
      <c r="C104" s="568"/>
      <c r="D104" s="569"/>
    </row>
    <row r="105" customFormat="false" ht="15" hidden="false" customHeight="false" outlineLevel="0" collapsed="false">
      <c r="A105" s="565" t="s">
        <v>1250</v>
      </c>
      <c r="B105" s="566" t="s">
        <v>1251</v>
      </c>
      <c r="C105" s="568"/>
      <c r="D105" s="569"/>
    </row>
    <row r="106" customFormat="false" ht="15" hidden="false" customHeight="false" outlineLevel="0" collapsed="false">
      <c r="A106" s="565" t="s">
        <v>1252</v>
      </c>
      <c r="B106" s="566" t="s">
        <v>1253</v>
      </c>
      <c r="C106" s="568"/>
      <c r="D106" s="569"/>
    </row>
    <row r="107" customFormat="false" ht="15" hidden="false" customHeight="false" outlineLevel="0" collapsed="false">
      <c r="A107" s="567" t="s">
        <v>1254</v>
      </c>
      <c r="B107" s="566" t="s">
        <v>1255</v>
      </c>
      <c r="C107" s="568"/>
      <c r="D107" s="569"/>
    </row>
    <row r="108" customFormat="false" ht="15" hidden="false" customHeight="false" outlineLevel="0" collapsed="false">
      <c r="A108" s="565" t="s">
        <v>1257</v>
      </c>
      <c r="B108" s="566" t="s">
        <v>1258</v>
      </c>
      <c r="C108" s="568"/>
      <c r="D108" s="569"/>
    </row>
    <row r="109" customFormat="false" ht="15" hidden="false" customHeight="false" outlineLevel="0" collapsed="false">
      <c r="A109" s="567" t="s">
        <v>1259</v>
      </c>
      <c r="B109" s="566" t="s">
        <v>1260</v>
      </c>
      <c r="C109" s="568"/>
      <c r="D109" s="569"/>
    </row>
    <row r="110" customFormat="false" ht="15" hidden="false" customHeight="false" outlineLevel="0" collapsed="false">
      <c r="A110" s="565" t="s">
        <v>1261</v>
      </c>
      <c r="B110" s="566" t="s">
        <v>1262</v>
      </c>
      <c r="C110" s="568"/>
      <c r="D110" s="569"/>
    </row>
    <row r="111" customFormat="false" ht="15" hidden="false" customHeight="false" outlineLevel="0" collapsed="false">
      <c r="A111" s="565" t="s">
        <v>1263</v>
      </c>
      <c r="B111" s="566" t="s">
        <v>1264</v>
      </c>
      <c r="C111" s="568"/>
      <c r="D111" s="569"/>
    </row>
    <row r="112" customFormat="false" ht="15" hidden="false" customHeight="false" outlineLevel="0" collapsed="false">
      <c r="A112" s="565" t="s">
        <v>1265</v>
      </c>
      <c r="B112" s="566" t="s">
        <v>1266</v>
      </c>
      <c r="C112" s="568"/>
      <c r="D112" s="569"/>
    </row>
    <row r="113" customFormat="false" ht="15" hidden="false" customHeight="false" outlineLevel="0" collapsed="false">
      <c r="A113" s="567" t="s">
        <v>1267</v>
      </c>
      <c r="B113" s="566" t="s">
        <v>1268</v>
      </c>
      <c r="C113" s="568"/>
      <c r="D113" s="569"/>
    </row>
    <row r="114" customFormat="false" ht="15" hidden="false" customHeight="false" outlineLevel="0" collapsed="false">
      <c r="A114" s="565" t="s">
        <v>1270</v>
      </c>
      <c r="B114" s="566" t="s">
        <v>1271</v>
      </c>
      <c r="C114" s="568"/>
      <c r="D114" s="569"/>
    </row>
    <row r="115" customFormat="false" ht="15" hidden="false" customHeight="false" outlineLevel="0" collapsed="false">
      <c r="A115" s="567" t="s">
        <v>1272</v>
      </c>
      <c r="B115" s="566" t="s">
        <v>1273</v>
      </c>
      <c r="C115" s="568"/>
      <c r="D115" s="569"/>
    </row>
    <row r="116" customFormat="false" ht="15" hidden="false" customHeight="false" outlineLevel="0" collapsed="false">
      <c r="A116" s="565" t="s">
        <v>1275</v>
      </c>
      <c r="B116" s="566" t="s">
        <v>1276</v>
      </c>
      <c r="C116" s="568"/>
      <c r="D116" s="569"/>
    </row>
    <row r="117" customFormat="false" ht="15" hidden="false" customHeight="false" outlineLevel="0" collapsed="false">
      <c r="A117" s="565" t="s">
        <v>2169</v>
      </c>
      <c r="B117" s="566" t="s">
        <v>2170</v>
      </c>
      <c r="C117" s="568"/>
      <c r="D117" s="569"/>
    </row>
    <row r="118" customFormat="false" ht="15" hidden="false" customHeight="false" outlineLevel="0" collapsed="false">
      <c r="A118" s="565" t="s">
        <v>2171</v>
      </c>
      <c r="B118" s="566" t="s">
        <v>2172</v>
      </c>
      <c r="C118" s="568"/>
      <c r="D118" s="569"/>
    </row>
    <row r="119" customFormat="false" ht="15" hidden="false" customHeight="false" outlineLevel="0" collapsed="false">
      <c r="A119" s="565" t="s">
        <v>2173</v>
      </c>
      <c r="B119" s="566" t="s">
        <v>2174</v>
      </c>
      <c r="C119" s="568"/>
      <c r="D119" s="569"/>
    </row>
    <row r="120" customFormat="false" ht="15" hidden="false" customHeight="false" outlineLevel="0" collapsed="false">
      <c r="A120" s="565" t="s">
        <v>2175</v>
      </c>
      <c r="B120" s="566" t="s">
        <v>2176</v>
      </c>
      <c r="C120" s="568"/>
      <c r="D120" s="569"/>
    </row>
    <row r="121" customFormat="false" ht="15" hidden="false" customHeight="false" outlineLevel="0" collapsed="false">
      <c r="A121" s="565" t="s">
        <v>1767</v>
      </c>
      <c r="B121" s="566" t="s">
        <v>1768</v>
      </c>
      <c r="C121" s="568"/>
      <c r="D121" s="569"/>
    </row>
    <row r="122" customFormat="false" ht="15" hidden="false" customHeight="false" outlineLevel="0" collapsed="false">
      <c r="A122" s="565" t="s">
        <v>2177</v>
      </c>
      <c r="B122" s="566" t="s">
        <v>2178</v>
      </c>
      <c r="C122" s="568"/>
      <c r="D122" s="569"/>
    </row>
    <row r="123" customFormat="false" ht="15" hidden="false" customHeight="false" outlineLevel="0" collapsed="false">
      <c r="A123" s="565" t="s">
        <v>1772</v>
      </c>
      <c r="B123" s="566" t="s">
        <v>1773</v>
      </c>
      <c r="C123" s="568"/>
      <c r="D123" s="569"/>
    </row>
    <row r="124" customFormat="false" ht="15" hidden="false" customHeight="false" outlineLevel="0" collapsed="false">
      <c r="A124" s="565" t="s">
        <v>1769</v>
      </c>
      <c r="B124" s="566" t="s">
        <v>1770</v>
      </c>
      <c r="C124" s="568"/>
      <c r="D124" s="569"/>
    </row>
    <row r="125" customFormat="false" ht="15" hidden="false" customHeight="false" outlineLevel="0" collapsed="false">
      <c r="A125" s="565" t="s">
        <v>1775</v>
      </c>
      <c r="B125" s="566" t="s">
        <v>1776</v>
      </c>
      <c r="C125" s="568"/>
      <c r="D125" s="569"/>
    </row>
    <row r="126" customFormat="false" ht="15" hidden="false" customHeight="false" outlineLevel="0" collapsed="false">
      <c r="A126" s="565" t="s">
        <v>2473</v>
      </c>
      <c r="B126" s="566" t="s">
        <v>2474</v>
      </c>
      <c r="C126" s="568"/>
      <c r="D126" s="569"/>
    </row>
    <row r="127" customFormat="false" ht="15" hidden="false" customHeight="false" outlineLevel="0" collapsed="false">
      <c r="A127" s="565" t="s">
        <v>2476</v>
      </c>
      <c r="B127" s="566" t="s">
        <v>2477</v>
      </c>
      <c r="C127" s="568"/>
      <c r="D127" s="569"/>
    </row>
    <row r="128" customFormat="false" ht="15" hidden="false" customHeight="false" outlineLevel="0" collapsed="false">
      <c r="A128" s="565" t="s">
        <v>2179</v>
      </c>
      <c r="B128" s="566" t="s">
        <v>2180</v>
      </c>
      <c r="C128" s="568"/>
      <c r="D128" s="569"/>
    </row>
    <row r="129" customFormat="false" ht="15" hidden="false" customHeight="false" outlineLevel="0" collapsed="false">
      <c r="A129" s="565" t="s">
        <v>1777</v>
      </c>
      <c r="B129" s="566" t="s">
        <v>1778</v>
      </c>
      <c r="C129" s="568"/>
      <c r="D129" s="569"/>
    </row>
    <row r="130" customFormat="false" ht="15" hidden="false" customHeight="false" outlineLevel="0" collapsed="false">
      <c r="A130" s="565" t="s">
        <v>2478</v>
      </c>
      <c r="B130" s="566" t="s">
        <v>2479</v>
      </c>
      <c r="C130" s="568"/>
      <c r="D130" s="569"/>
    </row>
    <row r="131" customFormat="false" ht="15" hidden="false" customHeight="false" outlineLevel="0" collapsed="false">
      <c r="A131" s="565" t="s">
        <v>2181</v>
      </c>
      <c r="B131" s="566" t="s">
        <v>2182</v>
      </c>
      <c r="C131" s="568"/>
      <c r="D131" s="569"/>
    </row>
    <row r="132" customFormat="false" ht="15" hidden="false" customHeight="false" outlineLevel="0" collapsed="false">
      <c r="A132" s="565" t="s">
        <v>2183</v>
      </c>
      <c r="B132" s="566" t="s">
        <v>2184</v>
      </c>
      <c r="C132" s="568"/>
      <c r="D132" s="569"/>
    </row>
    <row r="133" customFormat="false" ht="15" hidden="false" customHeight="false" outlineLevel="0" collapsed="false">
      <c r="A133" s="565" t="s">
        <v>2185</v>
      </c>
      <c r="B133" s="566" t="s">
        <v>2186</v>
      </c>
      <c r="C133" s="568"/>
      <c r="D133" s="569"/>
    </row>
    <row r="134" customFormat="false" ht="15" hidden="false" customHeight="false" outlineLevel="0" collapsed="false">
      <c r="A134" s="565" t="s">
        <v>2187</v>
      </c>
      <c r="B134" s="566" t="s">
        <v>2188</v>
      </c>
      <c r="C134" s="568"/>
      <c r="D134" s="569"/>
    </row>
    <row r="135" customFormat="false" ht="15" hidden="false" customHeight="false" outlineLevel="0" collapsed="false">
      <c r="A135" s="565" t="s">
        <v>1780</v>
      </c>
      <c r="B135" s="566" t="s">
        <v>1781</v>
      </c>
      <c r="C135" s="568"/>
      <c r="D135" s="569"/>
    </row>
    <row r="136" customFormat="false" ht="15" hidden="false" customHeight="false" outlineLevel="0" collapsed="false">
      <c r="A136" s="565" t="s">
        <v>1782</v>
      </c>
      <c r="B136" s="566" t="s">
        <v>1783</v>
      </c>
      <c r="C136" s="568"/>
      <c r="D136" s="569"/>
    </row>
    <row r="137" customFormat="false" ht="15" hidden="false" customHeight="false" outlineLevel="0" collapsed="false">
      <c r="A137" s="565" t="s">
        <v>1785</v>
      </c>
      <c r="B137" s="566" t="s">
        <v>1786</v>
      </c>
      <c r="C137" s="568"/>
      <c r="D137" s="569"/>
    </row>
    <row r="138" customFormat="false" ht="15" hidden="false" customHeight="false" outlineLevel="0" collapsed="false">
      <c r="A138" s="565" t="s">
        <v>1787</v>
      </c>
      <c r="B138" s="566" t="s">
        <v>1788</v>
      </c>
      <c r="C138" s="568"/>
      <c r="D138" s="569"/>
    </row>
    <row r="139" customFormat="false" ht="15" hidden="false" customHeight="false" outlineLevel="0" collapsed="false">
      <c r="A139" s="567" t="s">
        <v>1790</v>
      </c>
      <c r="B139" s="566" t="s">
        <v>1791</v>
      </c>
      <c r="C139" s="568"/>
      <c r="D139" s="569"/>
    </row>
    <row r="140" customFormat="false" ht="15" hidden="false" customHeight="false" outlineLevel="0" collapsed="false">
      <c r="A140" s="565" t="s">
        <v>2190</v>
      </c>
      <c r="B140" s="566" t="s">
        <v>2191</v>
      </c>
      <c r="C140" s="568"/>
      <c r="D140" s="569"/>
    </row>
    <row r="141" customFormat="false" ht="15" hidden="false" customHeight="false" outlineLevel="0" collapsed="false">
      <c r="A141" s="565" t="s">
        <v>1793</v>
      </c>
      <c r="B141" s="566" t="s">
        <v>1794</v>
      </c>
      <c r="C141" s="568"/>
      <c r="D141" s="569"/>
    </row>
    <row r="142" customFormat="false" ht="15" hidden="false" customHeight="false" outlineLevel="0" collapsed="false">
      <c r="A142" s="567" t="s">
        <v>1795</v>
      </c>
      <c r="B142" s="566" t="s">
        <v>1796</v>
      </c>
      <c r="C142" s="568"/>
      <c r="D142" s="569"/>
    </row>
    <row r="143" customFormat="false" ht="15" hidden="false" customHeight="false" outlineLevel="0" collapsed="false">
      <c r="A143" s="565" t="s">
        <v>1797</v>
      </c>
      <c r="B143" s="566" t="s">
        <v>1798</v>
      </c>
      <c r="C143" s="568"/>
      <c r="D143" s="569"/>
    </row>
    <row r="144" customFormat="false" ht="15" hidden="false" customHeight="false" outlineLevel="0" collapsed="false">
      <c r="A144" s="565" t="s">
        <v>2167</v>
      </c>
      <c r="B144" s="566" t="s">
        <v>2168</v>
      </c>
      <c r="C144" s="568"/>
      <c r="D144" s="569"/>
    </row>
    <row r="145" customFormat="false" ht="15" hidden="false" customHeight="false" outlineLevel="0" collapsed="false">
      <c r="A145" s="567" t="s">
        <v>1801</v>
      </c>
      <c r="B145" s="566" t="s">
        <v>1802</v>
      </c>
      <c r="C145" s="568"/>
      <c r="D145" s="569"/>
    </row>
    <row r="146" customFormat="false" ht="15" hidden="false" customHeight="false" outlineLevel="0" collapsed="false">
      <c r="A146" s="565" t="s">
        <v>1799</v>
      </c>
      <c r="B146" s="566" t="s">
        <v>1800</v>
      </c>
      <c r="C146" s="568"/>
      <c r="D146" s="569"/>
    </row>
    <row r="147" customFormat="false" ht="15" hidden="false" customHeight="false" outlineLevel="0" collapsed="false">
      <c r="A147" s="565" t="s">
        <v>326</v>
      </c>
      <c r="B147" s="566" t="s">
        <v>327</v>
      </c>
      <c r="C147" s="568"/>
      <c r="D147" s="569"/>
    </row>
    <row r="148" customFormat="false" ht="15" hidden="false" customHeight="false" outlineLevel="0" collapsed="false">
      <c r="A148" s="565" t="s">
        <v>331</v>
      </c>
      <c r="B148" s="566" t="s">
        <v>332</v>
      </c>
      <c r="C148" s="568"/>
      <c r="D148" s="569"/>
    </row>
    <row r="149" customFormat="false" ht="15" hidden="false" customHeight="false" outlineLevel="0" collapsed="false">
      <c r="A149" s="565" t="s">
        <v>340</v>
      </c>
      <c r="B149" s="566" t="s">
        <v>341</v>
      </c>
      <c r="C149" s="568"/>
      <c r="D149" s="569"/>
    </row>
    <row r="150" customFormat="false" ht="15" hidden="false" customHeight="false" outlineLevel="0" collapsed="false">
      <c r="A150" s="565" t="s">
        <v>1148</v>
      </c>
      <c r="B150" s="566" t="s">
        <v>1149</v>
      </c>
      <c r="C150" s="568"/>
      <c r="D150" s="569"/>
    </row>
    <row r="151" customFormat="false" ht="15" hidden="false" customHeight="false" outlineLevel="0" collapsed="false">
      <c r="A151" s="565" t="s">
        <v>1279</v>
      </c>
      <c r="B151" s="566" t="s">
        <v>1280</v>
      </c>
      <c r="C151" s="568"/>
      <c r="D151" s="569"/>
    </row>
    <row r="152" customFormat="false" ht="15" hidden="false" customHeight="false" outlineLevel="0" collapsed="false">
      <c r="A152" s="565" t="s">
        <v>1281</v>
      </c>
      <c r="B152" s="566" t="s">
        <v>1282</v>
      </c>
      <c r="C152" s="568"/>
      <c r="D152" s="569"/>
    </row>
    <row r="153" customFormat="false" ht="15" hidden="false" customHeight="false" outlineLevel="0" collapsed="false">
      <c r="A153" s="567" t="s">
        <v>1277</v>
      </c>
      <c r="B153" s="566" t="s">
        <v>1278</v>
      </c>
      <c r="C153" s="568"/>
      <c r="D153" s="569"/>
    </row>
    <row r="154" customFormat="false" ht="15" hidden="false" customHeight="false" outlineLevel="0" collapsed="false">
      <c r="A154" s="565" t="s">
        <v>1283</v>
      </c>
      <c r="B154" s="566" t="s">
        <v>1284</v>
      </c>
      <c r="C154" s="568"/>
      <c r="D154" s="569"/>
    </row>
    <row r="155" customFormat="false" ht="15" hidden="false" customHeight="false" outlineLevel="0" collapsed="false">
      <c r="A155" s="565" t="s">
        <v>1285</v>
      </c>
      <c r="B155" s="566" t="s">
        <v>1286</v>
      </c>
      <c r="C155" s="568"/>
      <c r="D155" s="569"/>
    </row>
    <row r="156" customFormat="false" ht="15" hidden="false" customHeight="false" outlineLevel="0" collapsed="false">
      <c r="A156" s="565" t="s">
        <v>1287</v>
      </c>
      <c r="B156" s="566" t="s">
        <v>1288</v>
      </c>
      <c r="C156" s="568"/>
      <c r="D156" s="569"/>
    </row>
    <row r="157" customFormat="false" ht="15" hidden="false" customHeight="false" outlineLevel="0" collapsed="false">
      <c r="A157" s="567" t="s">
        <v>1289</v>
      </c>
      <c r="B157" s="566" t="s">
        <v>1290</v>
      </c>
      <c r="C157" s="568"/>
      <c r="D157" s="569"/>
    </row>
    <row r="158" customFormat="false" ht="15" hidden="false" customHeight="false" outlineLevel="0" collapsed="false">
      <c r="A158" s="565" t="s">
        <v>80</v>
      </c>
      <c r="B158" s="566" t="s">
        <v>81</v>
      </c>
      <c r="C158" s="568"/>
      <c r="D158" s="569"/>
    </row>
    <row r="159" customFormat="false" ht="15" hidden="false" customHeight="false" outlineLevel="0" collapsed="false">
      <c r="A159" s="565" t="s">
        <v>85</v>
      </c>
      <c r="B159" s="566" t="s">
        <v>86</v>
      </c>
      <c r="C159" s="568"/>
      <c r="D159" s="569"/>
    </row>
    <row r="160" customFormat="false" ht="15" hidden="false" customHeight="false" outlineLevel="0" collapsed="false">
      <c r="A160" s="565" t="s">
        <v>89</v>
      </c>
      <c r="B160" s="566" t="s">
        <v>90</v>
      </c>
      <c r="C160" s="568"/>
      <c r="D160" s="569"/>
    </row>
    <row r="161" customFormat="false" ht="15" hidden="false" customHeight="false" outlineLevel="0" collapsed="false">
      <c r="A161" s="565" t="s">
        <v>92</v>
      </c>
      <c r="B161" s="566" t="s">
        <v>93</v>
      </c>
      <c r="C161" s="568"/>
      <c r="D161" s="569"/>
    </row>
    <row r="162" customFormat="false" ht="15" hidden="false" customHeight="false" outlineLevel="0" collapsed="false">
      <c r="A162" s="565" t="s">
        <v>95</v>
      </c>
      <c r="B162" s="566" t="s">
        <v>96</v>
      </c>
      <c r="C162" s="568"/>
      <c r="D162" s="569"/>
    </row>
    <row r="163" customFormat="false" ht="15" hidden="false" customHeight="false" outlineLevel="0" collapsed="false">
      <c r="A163" s="567" t="s">
        <v>98</v>
      </c>
      <c r="B163" s="566" t="s">
        <v>99</v>
      </c>
      <c r="C163" s="568"/>
      <c r="D163" s="569"/>
    </row>
    <row r="164" customFormat="false" ht="15" hidden="false" customHeight="false" outlineLevel="0" collapsed="false">
      <c r="A164" s="565" t="s">
        <v>102</v>
      </c>
      <c r="B164" s="566" t="s">
        <v>103</v>
      </c>
      <c r="C164" s="568"/>
      <c r="D164" s="569"/>
    </row>
    <row r="165" customFormat="false" ht="15" hidden="false" customHeight="false" outlineLevel="0" collapsed="false">
      <c r="A165" s="567" t="s">
        <v>105</v>
      </c>
      <c r="B165" s="566" t="s">
        <v>106</v>
      </c>
      <c r="C165" s="568"/>
      <c r="D165" s="569"/>
    </row>
    <row r="166" customFormat="false" ht="15" hidden="false" customHeight="false" outlineLevel="0" collapsed="false">
      <c r="A166" s="565" t="s">
        <v>108</v>
      </c>
      <c r="B166" s="566" t="s">
        <v>109</v>
      </c>
      <c r="C166" s="568"/>
      <c r="D166" s="569"/>
    </row>
    <row r="167" customFormat="false" ht="15" hidden="false" customHeight="false" outlineLevel="0" collapsed="false">
      <c r="A167" s="565" t="s">
        <v>110</v>
      </c>
      <c r="B167" s="566" t="s">
        <v>111</v>
      </c>
      <c r="C167" s="568"/>
      <c r="D167" s="569"/>
    </row>
    <row r="168" customFormat="false" ht="15" hidden="false" customHeight="false" outlineLevel="0" collapsed="false">
      <c r="A168" s="567" t="s">
        <v>113</v>
      </c>
      <c r="B168" s="566" t="s">
        <v>114</v>
      </c>
      <c r="C168" s="568"/>
      <c r="D168" s="569"/>
    </row>
    <row r="169" customFormat="false" ht="15" hidden="false" customHeight="false" outlineLevel="0" collapsed="false">
      <c r="A169" s="567" t="s">
        <v>77</v>
      </c>
      <c r="B169" s="587" t="s">
        <v>78</v>
      </c>
      <c r="C169" s="568"/>
      <c r="D169" s="569"/>
    </row>
    <row r="170" customFormat="false" ht="15" hidden="false" customHeight="false" outlineLevel="0" collapsed="false">
      <c r="A170" s="565" t="s">
        <v>343</v>
      </c>
      <c r="B170" s="566" t="s">
        <v>344</v>
      </c>
      <c r="C170" s="568"/>
      <c r="D170" s="569"/>
    </row>
    <row r="171" customFormat="false" ht="15" hidden="false" customHeight="false" outlineLevel="0" collapsed="false">
      <c r="A171" s="567" t="s">
        <v>353</v>
      </c>
      <c r="B171" s="566" t="s">
        <v>354</v>
      </c>
      <c r="C171" s="568"/>
      <c r="D171" s="569"/>
    </row>
    <row r="172" customFormat="false" ht="15" hidden="false" customHeight="false" outlineLevel="0" collapsed="false">
      <c r="A172" s="567" t="s">
        <v>359</v>
      </c>
      <c r="B172" s="566" t="s">
        <v>360</v>
      </c>
      <c r="C172" s="568"/>
      <c r="D172" s="569"/>
    </row>
    <row r="173" customFormat="false" ht="15" hidden="false" customHeight="false" outlineLevel="0" collapsed="false">
      <c r="A173" s="565" t="s">
        <v>365</v>
      </c>
      <c r="B173" s="566" t="s">
        <v>366</v>
      </c>
      <c r="C173" s="568"/>
      <c r="D173" s="569"/>
    </row>
    <row r="174" customFormat="false" ht="15" hidden="false" customHeight="false" outlineLevel="0" collapsed="false">
      <c r="A174" s="565" t="s">
        <v>117</v>
      </c>
      <c r="B174" s="566" t="s">
        <v>118</v>
      </c>
      <c r="C174" s="568"/>
      <c r="D174" s="569"/>
    </row>
    <row r="175" customFormat="false" ht="15" hidden="false" customHeight="false" outlineLevel="0" collapsed="false">
      <c r="A175" s="565" t="s">
        <v>120</v>
      </c>
      <c r="B175" s="566" t="s">
        <v>121</v>
      </c>
      <c r="C175" s="568"/>
      <c r="D175" s="569"/>
    </row>
    <row r="176" customFormat="false" ht="15" hidden="false" customHeight="false" outlineLevel="0" collapsed="false">
      <c r="A176" s="565" t="s">
        <v>2192</v>
      </c>
      <c r="B176" s="566" t="s">
        <v>2193</v>
      </c>
      <c r="C176" s="568"/>
      <c r="D176" s="569"/>
    </row>
    <row r="177" customFormat="false" ht="15" hidden="false" customHeight="false" outlineLevel="0" collapsed="false">
      <c r="A177" s="565" t="s">
        <v>2194</v>
      </c>
      <c r="B177" s="566" t="s">
        <v>2195</v>
      </c>
      <c r="C177" s="568"/>
      <c r="D177" s="569"/>
    </row>
    <row r="178" customFormat="false" ht="15" hidden="false" customHeight="false" outlineLevel="0" collapsed="false">
      <c r="A178" s="565" t="s">
        <v>1804</v>
      </c>
      <c r="B178" s="566" t="s">
        <v>1805</v>
      </c>
      <c r="C178" s="568"/>
      <c r="D178" s="569"/>
    </row>
    <row r="179" customFormat="false" ht="15" hidden="false" customHeight="false" outlineLevel="0" collapsed="false">
      <c r="A179" s="565" t="s">
        <v>735</v>
      </c>
      <c r="B179" s="566" t="s">
        <v>736</v>
      </c>
      <c r="C179" s="568"/>
      <c r="D179" s="569"/>
    </row>
    <row r="180" customFormat="false" ht="15" hidden="false" customHeight="false" outlineLevel="0" collapsed="false">
      <c r="A180" s="565" t="s">
        <v>738</v>
      </c>
      <c r="B180" s="566" t="s">
        <v>739</v>
      </c>
      <c r="C180" s="568"/>
      <c r="D180" s="569"/>
    </row>
    <row r="181" customFormat="false" ht="15" hidden="false" customHeight="false" outlineLevel="0" collapsed="false">
      <c r="A181" s="565" t="s">
        <v>741</v>
      </c>
      <c r="B181" s="566" t="s">
        <v>742</v>
      </c>
      <c r="C181" s="568"/>
      <c r="D181" s="569"/>
    </row>
    <row r="182" customFormat="false" ht="15" hidden="false" customHeight="false" outlineLevel="0" collapsed="false">
      <c r="A182" s="565" t="s">
        <v>745</v>
      </c>
      <c r="B182" s="566" t="s">
        <v>746</v>
      </c>
      <c r="C182" s="568"/>
      <c r="D182" s="569"/>
    </row>
    <row r="183" customFormat="false" ht="15" hidden="false" customHeight="false" outlineLevel="0" collapsed="false">
      <c r="A183" s="565" t="s">
        <v>749</v>
      </c>
      <c r="B183" s="566" t="s">
        <v>750</v>
      </c>
      <c r="C183" s="568"/>
      <c r="D183" s="569"/>
    </row>
    <row r="184" customFormat="false" ht="15" hidden="false" customHeight="false" outlineLevel="0" collapsed="false">
      <c r="A184" s="565" t="s">
        <v>753</v>
      </c>
      <c r="B184" s="566" t="s">
        <v>754</v>
      </c>
      <c r="C184" s="568"/>
      <c r="D184" s="569"/>
    </row>
    <row r="185" customFormat="false" ht="15" hidden="false" customHeight="false" outlineLevel="0" collapsed="false">
      <c r="A185" s="565" t="s">
        <v>2480</v>
      </c>
      <c r="B185" s="566" t="s">
        <v>2481</v>
      </c>
      <c r="C185" s="568"/>
      <c r="D185" s="569"/>
    </row>
    <row r="186" customFormat="false" ht="15" hidden="false" customHeight="false" outlineLevel="0" collapsed="false">
      <c r="A186" s="565" t="s">
        <v>2196</v>
      </c>
      <c r="B186" s="566" t="s">
        <v>2197</v>
      </c>
      <c r="C186" s="568"/>
      <c r="D186" s="569"/>
    </row>
    <row r="187" customFormat="false" ht="15" hidden="false" customHeight="false" outlineLevel="0" collapsed="false">
      <c r="A187" s="565" t="s">
        <v>2198</v>
      </c>
      <c r="B187" s="566" t="s">
        <v>2199</v>
      </c>
      <c r="C187" s="568"/>
      <c r="D187" s="569"/>
    </row>
    <row r="188" customFormat="false" ht="15" hidden="false" customHeight="false" outlineLevel="0" collapsed="false">
      <c r="A188" s="567" t="s">
        <v>122</v>
      </c>
      <c r="B188" s="566" t="s">
        <v>123</v>
      </c>
      <c r="C188" s="568"/>
      <c r="D188" s="569"/>
    </row>
    <row r="189" customFormat="false" ht="15" hidden="false" customHeight="false" outlineLevel="0" collapsed="false">
      <c r="A189" s="565" t="s">
        <v>1806</v>
      </c>
      <c r="B189" s="566" t="s">
        <v>1807</v>
      </c>
      <c r="C189" s="568"/>
      <c r="D189" s="569"/>
    </row>
    <row r="190" customFormat="false" ht="15" hidden="false" customHeight="false" outlineLevel="0" collapsed="false">
      <c r="A190" s="565" t="s">
        <v>756</v>
      </c>
      <c r="B190" s="566" t="s">
        <v>757</v>
      </c>
      <c r="C190" s="568"/>
      <c r="D190" s="569"/>
    </row>
    <row r="191" customFormat="false" ht="15" hidden="false" customHeight="false" outlineLevel="0" collapsed="false">
      <c r="A191" s="565" t="s">
        <v>2482</v>
      </c>
      <c r="B191" s="566" t="s">
        <v>2483</v>
      </c>
      <c r="C191" s="568"/>
      <c r="D191" s="569"/>
    </row>
    <row r="192" customFormat="false" ht="15" hidden="false" customHeight="false" outlineLevel="0" collapsed="false">
      <c r="A192" s="567" t="s">
        <v>308</v>
      </c>
      <c r="B192" s="587" t="s">
        <v>309</v>
      </c>
      <c r="C192" s="568"/>
      <c r="D192" s="569"/>
    </row>
    <row r="193" customFormat="false" ht="15" hidden="false" customHeight="false" outlineLevel="0" collapsed="false">
      <c r="A193" s="565" t="s">
        <v>311</v>
      </c>
      <c r="B193" s="566" t="s">
        <v>312</v>
      </c>
      <c r="C193" s="568"/>
      <c r="D193" s="569"/>
    </row>
    <row r="194" customFormat="false" ht="15" hidden="false" customHeight="false" outlineLevel="0" collapsed="false">
      <c r="A194" s="567" t="s">
        <v>124</v>
      </c>
      <c r="B194" s="566" t="s">
        <v>125</v>
      </c>
      <c r="C194" s="568"/>
      <c r="D194" s="569"/>
    </row>
    <row r="195" customFormat="false" ht="15" hidden="false" customHeight="false" outlineLevel="0" collapsed="false">
      <c r="A195" s="565" t="s">
        <v>368</v>
      </c>
      <c r="B195" s="566" t="s">
        <v>369</v>
      </c>
      <c r="C195" s="568"/>
      <c r="D195" s="569"/>
    </row>
    <row r="196" customFormat="false" ht="15" hidden="false" customHeight="false" outlineLevel="0" collapsed="false">
      <c r="A196" s="565" t="s">
        <v>2200</v>
      </c>
      <c r="B196" s="566" t="s">
        <v>2201</v>
      </c>
      <c r="C196" s="568"/>
      <c r="D196" s="569"/>
    </row>
    <row r="197" customFormat="false" ht="15" hidden="false" customHeight="false" outlineLevel="0" collapsed="false">
      <c r="A197" s="565" t="s">
        <v>1808</v>
      </c>
      <c r="B197" s="566" t="s">
        <v>1809</v>
      </c>
      <c r="C197" s="568"/>
      <c r="D197" s="569"/>
    </row>
    <row r="198" customFormat="false" ht="15" hidden="false" customHeight="false" outlineLevel="0" collapsed="false">
      <c r="A198" s="565" t="s">
        <v>760</v>
      </c>
      <c r="B198" s="566" t="s">
        <v>761</v>
      </c>
      <c r="C198" s="568"/>
      <c r="D198" s="569"/>
    </row>
    <row r="199" customFormat="false" ht="15" hidden="false" customHeight="false" outlineLevel="0" collapsed="false">
      <c r="A199" s="565" t="s">
        <v>764</v>
      </c>
      <c r="B199" s="566" t="s">
        <v>765</v>
      </c>
      <c r="C199" s="568"/>
      <c r="D199" s="569"/>
    </row>
    <row r="200" customFormat="false" ht="15" hidden="false" customHeight="false" outlineLevel="0" collapsed="false">
      <c r="A200" s="565" t="s">
        <v>769</v>
      </c>
      <c r="B200" s="566" t="s">
        <v>770</v>
      </c>
      <c r="C200" s="568"/>
      <c r="D200" s="569"/>
    </row>
    <row r="201" customFormat="false" ht="15" hidden="false" customHeight="false" outlineLevel="0" collapsed="false">
      <c r="A201" s="565" t="s">
        <v>1810</v>
      </c>
      <c r="B201" s="566" t="s">
        <v>1811</v>
      </c>
      <c r="C201" s="568"/>
      <c r="D201" s="569"/>
    </row>
    <row r="202" customFormat="false" ht="15" hidden="false" customHeight="false" outlineLevel="0" collapsed="false">
      <c r="A202" s="565" t="s">
        <v>1812</v>
      </c>
      <c r="B202" s="566" t="s">
        <v>1813</v>
      </c>
      <c r="C202" s="568"/>
      <c r="D202" s="569"/>
    </row>
    <row r="203" customFormat="false" ht="15" hidden="false" customHeight="false" outlineLevel="0" collapsed="false">
      <c r="A203" s="565" t="s">
        <v>772</v>
      </c>
      <c r="B203" s="566" t="s">
        <v>773</v>
      </c>
      <c r="C203" s="568"/>
      <c r="D203" s="569"/>
    </row>
    <row r="204" customFormat="false" ht="15" hidden="false" customHeight="false" outlineLevel="0" collapsed="false">
      <c r="A204" s="565" t="s">
        <v>128</v>
      </c>
      <c r="B204" s="566" t="s">
        <v>129</v>
      </c>
      <c r="C204" s="568"/>
      <c r="D204" s="569"/>
    </row>
    <row r="205" customFormat="false" ht="15" hidden="false" customHeight="false" outlineLevel="0" collapsed="false">
      <c r="A205" s="565" t="s">
        <v>2202</v>
      </c>
      <c r="B205" s="566" t="s">
        <v>2203</v>
      </c>
      <c r="C205" s="568"/>
      <c r="D205" s="569"/>
    </row>
    <row r="206" customFormat="false" ht="15" hidden="false" customHeight="false" outlineLevel="0" collapsed="false">
      <c r="A206" s="565" t="s">
        <v>1815</v>
      </c>
      <c r="B206" s="566" t="s">
        <v>1816</v>
      </c>
      <c r="C206" s="568"/>
      <c r="D206" s="569"/>
    </row>
    <row r="207" customFormat="false" ht="15" hidden="false" customHeight="false" outlineLevel="0" collapsed="false">
      <c r="A207" s="565" t="s">
        <v>2204</v>
      </c>
      <c r="B207" s="566" t="s">
        <v>2205</v>
      </c>
      <c r="C207" s="568"/>
      <c r="D207" s="569"/>
    </row>
    <row r="208" customFormat="false" ht="15" hidden="false" customHeight="false" outlineLevel="0" collapsed="false">
      <c r="A208" s="565" t="s">
        <v>2206</v>
      </c>
      <c r="B208" s="566" t="s">
        <v>2207</v>
      </c>
      <c r="C208" s="568"/>
      <c r="D208" s="569"/>
    </row>
    <row r="209" customFormat="false" ht="15" hidden="false" customHeight="false" outlineLevel="0" collapsed="false">
      <c r="A209" s="565" t="s">
        <v>2209</v>
      </c>
      <c r="B209" s="566" t="s">
        <v>2210</v>
      </c>
      <c r="C209" s="568"/>
      <c r="D209" s="569"/>
    </row>
    <row r="210" customFormat="false" ht="15" hidden="false" customHeight="false" outlineLevel="0" collapsed="false">
      <c r="A210" s="565" t="s">
        <v>1817</v>
      </c>
      <c r="B210" s="566" t="s">
        <v>1818</v>
      </c>
      <c r="C210" s="568"/>
      <c r="D210" s="569"/>
    </row>
    <row r="211" customFormat="false" ht="15" hidden="false" customHeight="false" outlineLevel="0" collapsed="false">
      <c r="A211" s="565" t="s">
        <v>2484</v>
      </c>
      <c r="B211" s="566" t="s">
        <v>2485</v>
      </c>
      <c r="C211" s="568"/>
      <c r="D211" s="569"/>
    </row>
    <row r="212" customFormat="false" ht="15" hidden="false" customHeight="false" outlineLevel="0" collapsed="false">
      <c r="A212" s="565" t="s">
        <v>2486</v>
      </c>
      <c r="B212" s="566" t="s">
        <v>2487</v>
      </c>
      <c r="C212" s="568"/>
      <c r="D212" s="569"/>
    </row>
    <row r="213" customFormat="false" ht="15" hidden="false" customHeight="false" outlineLevel="0" collapsed="false">
      <c r="A213" s="565" t="s">
        <v>313</v>
      </c>
      <c r="B213" s="566" t="s">
        <v>314</v>
      </c>
      <c r="C213" s="568"/>
      <c r="D213" s="569"/>
    </row>
    <row r="214" customFormat="false" ht="15" hidden="false" customHeight="false" outlineLevel="0" collapsed="false">
      <c r="A214" s="567" t="s">
        <v>315</v>
      </c>
      <c r="B214" s="587" t="s">
        <v>316</v>
      </c>
      <c r="C214" s="568"/>
      <c r="D214" s="569"/>
    </row>
    <row r="215" customFormat="false" ht="15" hidden="false" customHeight="false" outlineLevel="0" collapsed="false">
      <c r="A215" s="565" t="s">
        <v>2211</v>
      </c>
      <c r="B215" s="566" t="s">
        <v>2212</v>
      </c>
      <c r="C215" s="568"/>
      <c r="D215" s="569"/>
    </row>
    <row r="216" customFormat="false" ht="15" hidden="false" customHeight="false" outlineLevel="0" collapsed="false">
      <c r="A216" s="567" t="s">
        <v>130</v>
      </c>
      <c r="B216" s="566" t="s">
        <v>131</v>
      </c>
      <c r="C216" s="568"/>
      <c r="D216" s="569"/>
    </row>
    <row r="217" customFormat="false" ht="15" hidden="false" customHeight="false" outlineLevel="0" collapsed="false">
      <c r="A217" s="565" t="s">
        <v>786</v>
      </c>
      <c r="B217" s="566" t="s">
        <v>787</v>
      </c>
      <c r="C217" s="568"/>
      <c r="D217" s="569"/>
    </row>
    <row r="218" customFormat="false" ht="15" hidden="false" customHeight="false" outlineLevel="0" collapsed="false">
      <c r="A218" s="565" t="s">
        <v>793</v>
      </c>
      <c r="B218" s="566" t="s">
        <v>794</v>
      </c>
      <c r="C218" s="568"/>
      <c r="D218" s="569"/>
    </row>
    <row r="219" customFormat="false" ht="15" hidden="false" customHeight="false" outlineLevel="0" collapsed="false">
      <c r="A219" s="565" t="s">
        <v>776</v>
      </c>
      <c r="B219" s="566" t="s">
        <v>777</v>
      </c>
      <c r="C219" s="568"/>
      <c r="D219" s="569"/>
    </row>
    <row r="220" customFormat="false" ht="15" hidden="false" customHeight="false" outlineLevel="0" collapsed="false">
      <c r="A220" s="565" t="s">
        <v>780</v>
      </c>
      <c r="B220" s="566" t="s">
        <v>781</v>
      </c>
      <c r="C220" s="568"/>
      <c r="D220" s="569"/>
    </row>
    <row r="221" customFormat="false" ht="15" hidden="false" customHeight="false" outlineLevel="0" collapsed="false">
      <c r="A221" s="565" t="s">
        <v>783</v>
      </c>
      <c r="B221" s="566" t="s">
        <v>784</v>
      </c>
      <c r="C221" s="568"/>
      <c r="D221" s="569"/>
    </row>
    <row r="222" customFormat="false" ht="15" hidden="false" customHeight="false" outlineLevel="0" collapsed="false">
      <c r="A222" s="565" t="s">
        <v>796</v>
      </c>
      <c r="B222" s="566" t="s">
        <v>797</v>
      </c>
      <c r="C222" s="568"/>
      <c r="D222" s="569"/>
    </row>
    <row r="223" customFormat="false" ht="15" hidden="false" customHeight="false" outlineLevel="0" collapsed="false">
      <c r="A223" s="567" t="s">
        <v>132</v>
      </c>
      <c r="B223" s="566" t="s">
        <v>133</v>
      </c>
      <c r="C223" s="568"/>
      <c r="D223" s="569"/>
    </row>
    <row r="224" customFormat="false" ht="15" hidden="false" customHeight="false" outlineLevel="0" collapsed="false">
      <c r="A224" s="565" t="s">
        <v>800</v>
      </c>
      <c r="B224" s="566" t="s">
        <v>801</v>
      </c>
      <c r="C224" s="568"/>
      <c r="D224" s="569"/>
    </row>
    <row r="225" customFormat="false" ht="15" hidden="false" customHeight="false" outlineLevel="0" collapsed="false">
      <c r="A225" s="565" t="s">
        <v>806</v>
      </c>
      <c r="B225" s="566" t="s">
        <v>807</v>
      </c>
      <c r="C225" s="568"/>
      <c r="D225" s="569"/>
    </row>
    <row r="226" customFormat="false" ht="15" hidden="false" customHeight="false" outlineLevel="0" collapsed="false">
      <c r="A226" s="565" t="s">
        <v>812</v>
      </c>
      <c r="B226" s="566" t="s">
        <v>813</v>
      </c>
      <c r="C226" s="568"/>
      <c r="D226" s="569"/>
    </row>
    <row r="227" customFormat="false" ht="15" hidden="false" customHeight="false" outlineLevel="0" collapsed="false">
      <c r="A227" s="565" t="s">
        <v>818</v>
      </c>
      <c r="B227" s="566" t="s">
        <v>819</v>
      </c>
      <c r="C227" s="568"/>
      <c r="D227" s="569"/>
    </row>
    <row r="228" customFormat="false" ht="15" hidden="false" customHeight="false" outlineLevel="0" collapsed="false">
      <c r="A228" s="565" t="s">
        <v>1820</v>
      </c>
      <c r="B228" s="566" t="s">
        <v>1821</v>
      </c>
      <c r="C228" s="568"/>
      <c r="D228" s="569"/>
    </row>
    <row r="229" customFormat="false" ht="15" hidden="false" customHeight="false" outlineLevel="0" collapsed="false">
      <c r="A229" s="565" t="s">
        <v>1150</v>
      </c>
      <c r="B229" s="566" t="s">
        <v>1151</v>
      </c>
      <c r="C229" s="568"/>
      <c r="D229" s="569"/>
    </row>
    <row r="230" customFormat="false" ht="15" hidden="false" customHeight="false" outlineLevel="0" collapsed="false">
      <c r="A230" s="565" t="s">
        <v>377</v>
      </c>
      <c r="B230" s="566" t="s">
        <v>378</v>
      </c>
      <c r="C230" s="568"/>
      <c r="D230" s="569"/>
    </row>
    <row r="231" customFormat="false" ht="15" hidden="false" customHeight="false" outlineLevel="0" collapsed="false">
      <c r="A231" s="565" t="s">
        <v>2214</v>
      </c>
      <c r="B231" s="566" t="s">
        <v>2215</v>
      </c>
      <c r="C231" s="568"/>
      <c r="D231" s="569"/>
    </row>
    <row r="232" customFormat="false" ht="15" hidden="false" customHeight="false" outlineLevel="0" collapsed="false">
      <c r="A232" s="565" t="s">
        <v>2489</v>
      </c>
      <c r="B232" s="566" t="s">
        <v>2490</v>
      </c>
      <c r="C232" s="568"/>
      <c r="D232" s="569"/>
    </row>
    <row r="233" customFormat="false" ht="15" hidden="false" customHeight="false" outlineLevel="0" collapsed="false">
      <c r="A233" s="565" t="s">
        <v>1291</v>
      </c>
      <c r="B233" s="566" t="s">
        <v>1292</v>
      </c>
      <c r="C233" s="568"/>
      <c r="D233" s="569"/>
    </row>
    <row r="234" customFormat="false" ht="15" hidden="false" customHeight="false" outlineLevel="0" collapsed="false">
      <c r="A234" s="565" t="s">
        <v>1294</v>
      </c>
      <c r="B234" s="566" t="s">
        <v>1295</v>
      </c>
      <c r="C234" s="568"/>
      <c r="D234" s="569"/>
    </row>
    <row r="235" customFormat="false" ht="15" hidden="false" customHeight="false" outlineLevel="0" collapsed="false">
      <c r="A235" s="565" t="s">
        <v>1296</v>
      </c>
      <c r="B235" s="566" t="s">
        <v>1297</v>
      </c>
      <c r="C235" s="568"/>
      <c r="D235" s="569"/>
    </row>
    <row r="236" customFormat="false" ht="15" hidden="false" customHeight="false" outlineLevel="0" collapsed="false">
      <c r="A236" s="565" t="s">
        <v>2216</v>
      </c>
      <c r="B236" s="566" t="s">
        <v>2217</v>
      </c>
      <c r="C236" s="568"/>
      <c r="D236" s="569"/>
    </row>
    <row r="237" customFormat="false" ht="15" hidden="false" customHeight="false" outlineLevel="0" collapsed="false">
      <c r="A237" s="565" t="s">
        <v>2218</v>
      </c>
      <c r="B237" s="566" t="s">
        <v>2219</v>
      </c>
      <c r="C237" s="568"/>
      <c r="D237" s="569"/>
    </row>
    <row r="238" customFormat="false" ht="15" hidden="false" customHeight="false" outlineLevel="0" collapsed="false">
      <c r="A238" s="565" t="s">
        <v>2220</v>
      </c>
      <c r="B238" s="566" t="s">
        <v>2221</v>
      </c>
      <c r="C238" s="568"/>
      <c r="D238" s="569"/>
    </row>
    <row r="239" customFormat="false" ht="15" hidden="false" customHeight="false" outlineLevel="0" collapsed="false">
      <c r="A239" s="565" t="s">
        <v>2222</v>
      </c>
      <c r="B239" s="566" t="s">
        <v>2223</v>
      </c>
      <c r="C239" s="568"/>
      <c r="D239" s="569"/>
    </row>
    <row r="240" customFormat="false" ht="15" hidden="false" customHeight="false" outlineLevel="0" collapsed="false">
      <c r="A240" s="565" t="s">
        <v>2225</v>
      </c>
      <c r="B240" s="566" t="s">
        <v>2226</v>
      </c>
      <c r="C240" s="568"/>
      <c r="D240" s="569"/>
    </row>
    <row r="241" customFormat="false" ht="15" hidden="false" customHeight="false" outlineLevel="0" collapsed="false">
      <c r="A241" s="565" t="s">
        <v>2227</v>
      </c>
      <c r="B241" s="566" t="s">
        <v>2228</v>
      </c>
      <c r="C241" s="568"/>
      <c r="D241" s="569"/>
    </row>
    <row r="242" customFormat="false" ht="15" hidden="false" customHeight="false" outlineLevel="0" collapsed="false">
      <c r="A242" s="565" t="s">
        <v>2229</v>
      </c>
      <c r="B242" s="566" t="s">
        <v>2230</v>
      </c>
      <c r="C242" s="568"/>
      <c r="D242" s="569"/>
    </row>
    <row r="243" customFormat="false" ht="15" hidden="false" customHeight="false" outlineLevel="0" collapsed="false">
      <c r="A243" s="565" t="s">
        <v>2232</v>
      </c>
      <c r="B243" s="566" t="s">
        <v>2233</v>
      </c>
      <c r="C243" s="568"/>
      <c r="D243" s="569"/>
    </row>
    <row r="244" customFormat="false" ht="15" hidden="false" customHeight="false" outlineLevel="0" collapsed="false">
      <c r="A244" s="565" t="s">
        <v>2234</v>
      </c>
      <c r="B244" s="566" t="s">
        <v>2235</v>
      </c>
      <c r="C244" s="568"/>
      <c r="D244" s="569"/>
    </row>
    <row r="245" customFormat="false" ht="15" hidden="false" customHeight="false" outlineLevel="0" collapsed="false">
      <c r="A245" s="565" t="s">
        <v>2236</v>
      </c>
      <c r="B245" s="566" t="s">
        <v>2237</v>
      </c>
      <c r="C245" s="568"/>
      <c r="D245" s="569"/>
    </row>
    <row r="246" customFormat="false" ht="15" hidden="false" customHeight="false" outlineLevel="0" collapsed="false">
      <c r="A246" s="567" t="s">
        <v>1837</v>
      </c>
      <c r="B246" s="566" t="s">
        <v>1838</v>
      </c>
      <c r="C246" s="568"/>
      <c r="D246" s="569"/>
    </row>
    <row r="247" customFormat="false" ht="15" hidden="false" customHeight="false" outlineLevel="0" collapsed="false">
      <c r="A247" s="565" t="s">
        <v>1822</v>
      </c>
      <c r="B247" s="566" t="s">
        <v>1823</v>
      </c>
      <c r="C247" s="568"/>
      <c r="D247" s="569"/>
    </row>
    <row r="248" customFormat="false" ht="15" hidden="false" customHeight="false" outlineLevel="0" collapsed="false">
      <c r="A248" s="565" t="s">
        <v>1825</v>
      </c>
      <c r="B248" s="566" t="s">
        <v>1826</v>
      </c>
      <c r="C248" s="568"/>
      <c r="D248" s="569"/>
    </row>
    <row r="249" customFormat="false" ht="15" hidden="false" customHeight="false" outlineLevel="0" collapsed="false">
      <c r="A249" s="565" t="s">
        <v>2491</v>
      </c>
      <c r="B249" s="566" t="s">
        <v>2492</v>
      </c>
      <c r="C249" s="568"/>
      <c r="D249" s="569"/>
    </row>
    <row r="250" customFormat="false" ht="15" hidden="false" customHeight="false" outlineLevel="0" collapsed="false">
      <c r="A250" s="565" t="s">
        <v>2239</v>
      </c>
      <c r="B250" s="566" t="s">
        <v>2240</v>
      </c>
      <c r="C250" s="568"/>
      <c r="D250" s="569"/>
    </row>
    <row r="251" customFormat="false" ht="15" hidden="false" customHeight="false" outlineLevel="0" collapsed="false">
      <c r="A251" s="567" t="s">
        <v>1828</v>
      </c>
      <c r="B251" s="566" t="s">
        <v>1829</v>
      </c>
      <c r="C251" s="568"/>
      <c r="D251" s="569"/>
    </row>
    <row r="252" customFormat="false" ht="15" hidden="false" customHeight="false" outlineLevel="0" collapsed="false">
      <c r="A252" s="565" t="s">
        <v>1831</v>
      </c>
      <c r="B252" s="566" t="s">
        <v>1832</v>
      </c>
      <c r="C252" s="568"/>
      <c r="D252" s="569"/>
    </row>
    <row r="253" customFormat="false" ht="15" hidden="false" customHeight="false" outlineLevel="0" collapsed="false">
      <c r="A253" s="565" t="s">
        <v>2242</v>
      </c>
      <c r="B253" s="566" t="s">
        <v>2243</v>
      </c>
      <c r="C253" s="568"/>
      <c r="D253" s="569"/>
    </row>
    <row r="254" customFormat="false" ht="15" hidden="false" customHeight="false" outlineLevel="0" collapsed="false">
      <c r="A254" s="565" t="s">
        <v>1833</v>
      </c>
      <c r="B254" s="566" t="s">
        <v>1834</v>
      </c>
      <c r="C254" s="568"/>
      <c r="D254" s="569"/>
    </row>
    <row r="255" customFormat="false" ht="15" hidden="false" customHeight="false" outlineLevel="0" collapsed="false">
      <c r="A255" s="565" t="s">
        <v>2493</v>
      </c>
      <c r="B255" s="566" t="s">
        <v>2494</v>
      </c>
      <c r="C255" s="568"/>
      <c r="D255" s="569"/>
    </row>
    <row r="256" customFormat="false" ht="15" hidden="false" customHeight="false" outlineLevel="0" collapsed="false">
      <c r="A256" s="565" t="s">
        <v>1835</v>
      </c>
      <c r="B256" s="566" t="s">
        <v>1836</v>
      </c>
      <c r="C256" s="568"/>
      <c r="D256" s="569"/>
    </row>
    <row r="257" customFormat="false" ht="15" hidden="false" customHeight="false" outlineLevel="0" collapsed="false">
      <c r="A257" s="565" t="s">
        <v>2244</v>
      </c>
      <c r="B257" s="566" t="s">
        <v>2245</v>
      </c>
      <c r="C257" s="568"/>
      <c r="D257" s="569"/>
    </row>
    <row r="258" customFormat="false" ht="15" hidden="false" customHeight="false" outlineLevel="0" collapsed="false">
      <c r="A258" s="565" t="s">
        <v>1298</v>
      </c>
      <c r="B258" s="566" t="s">
        <v>1299</v>
      </c>
      <c r="C258" s="568"/>
      <c r="D258" s="569"/>
    </row>
    <row r="259" customFormat="false" ht="15" hidden="false" customHeight="false" outlineLevel="0" collapsed="false">
      <c r="A259" s="567" t="s">
        <v>1300</v>
      </c>
      <c r="B259" s="566" t="s">
        <v>1301</v>
      </c>
      <c r="C259" s="568"/>
      <c r="D259" s="569"/>
    </row>
    <row r="260" customFormat="false" ht="15" hidden="false" customHeight="false" outlineLevel="0" collapsed="false">
      <c r="A260" s="565" t="s">
        <v>1303</v>
      </c>
      <c r="B260" s="566" t="s">
        <v>1304</v>
      </c>
      <c r="C260" s="568"/>
      <c r="D260" s="569"/>
    </row>
    <row r="261" customFormat="false" ht="15" hidden="false" customHeight="false" outlineLevel="0" collapsed="false">
      <c r="A261" s="567" t="s">
        <v>1305</v>
      </c>
      <c r="B261" s="566" t="s">
        <v>1306</v>
      </c>
      <c r="C261" s="568"/>
      <c r="D261" s="569"/>
    </row>
    <row r="262" customFormat="false" ht="15" hidden="false" customHeight="false" outlineLevel="0" collapsed="false">
      <c r="A262" s="565" t="s">
        <v>1308</v>
      </c>
      <c r="B262" s="566" t="s">
        <v>1309</v>
      </c>
      <c r="C262" s="568"/>
      <c r="D262" s="569"/>
    </row>
    <row r="263" customFormat="false" ht="15" hidden="false" customHeight="false" outlineLevel="0" collapsed="false">
      <c r="A263" s="567" t="s">
        <v>134</v>
      </c>
      <c r="B263" s="566" t="s">
        <v>135</v>
      </c>
      <c r="C263" s="568"/>
      <c r="D263" s="569"/>
    </row>
    <row r="264" customFormat="false" ht="15" hidden="false" customHeight="false" outlineLevel="0" collapsed="false">
      <c r="A264" s="565" t="s">
        <v>2247</v>
      </c>
      <c r="B264" s="566" t="s">
        <v>2248</v>
      </c>
      <c r="C264" s="568"/>
      <c r="D264" s="569"/>
    </row>
    <row r="265" customFormat="false" ht="15" hidden="false" customHeight="false" outlineLevel="0" collapsed="false">
      <c r="A265" s="565" t="s">
        <v>2250</v>
      </c>
      <c r="B265" s="566" t="s">
        <v>2251</v>
      </c>
      <c r="C265" s="568"/>
      <c r="D265" s="569"/>
    </row>
    <row r="266" customFormat="false" ht="15" hidden="false" customHeight="false" outlineLevel="0" collapsed="false">
      <c r="A266" s="565" t="s">
        <v>2252</v>
      </c>
      <c r="B266" s="566" t="s">
        <v>2253</v>
      </c>
      <c r="C266" s="568"/>
      <c r="D266" s="569"/>
    </row>
    <row r="267" customFormat="false" ht="15" hidden="false" customHeight="false" outlineLevel="0" collapsed="false">
      <c r="A267" s="565" t="s">
        <v>2255</v>
      </c>
      <c r="B267" s="566" t="s">
        <v>2256</v>
      </c>
      <c r="C267" s="568"/>
      <c r="D267" s="569"/>
    </row>
    <row r="268" customFormat="false" ht="15" hidden="false" customHeight="false" outlineLevel="0" collapsed="false">
      <c r="A268" s="565" t="s">
        <v>2257</v>
      </c>
      <c r="B268" s="566" t="s">
        <v>2258</v>
      </c>
      <c r="C268" s="568"/>
      <c r="D268" s="569"/>
    </row>
    <row r="269" customFormat="false" ht="15" hidden="false" customHeight="false" outlineLevel="0" collapsed="false">
      <c r="A269" s="565" t="s">
        <v>2260</v>
      </c>
      <c r="B269" s="566" t="s">
        <v>2261</v>
      </c>
      <c r="C269" s="568"/>
      <c r="D269" s="569"/>
    </row>
    <row r="270" customFormat="false" ht="15" hidden="false" customHeight="false" outlineLevel="0" collapsed="false">
      <c r="A270" s="565" t="s">
        <v>2262</v>
      </c>
      <c r="B270" s="566" t="s">
        <v>2263</v>
      </c>
      <c r="C270" s="568"/>
      <c r="D270" s="569"/>
    </row>
    <row r="271" customFormat="false" ht="15" hidden="false" customHeight="false" outlineLevel="0" collapsed="false">
      <c r="A271" s="565" t="s">
        <v>1153</v>
      </c>
      <c r="B271" s="566" t="s">
        <v>1154</v>
      </c>
      <c r="C271" s="568"/>
      <c r="D271" s="569"/>
    </row>
    <row r="272" customFormat="false" ht="15" hidden="false" customHeight="false" outlineLevel="0" collapsed="false">
      <c r="A272" s="567" t="s">
        <v>1155</v>
      </c>
      <c r="B272" s="566" t="s">
        <v>1156</v>
      </c>
      <c r="C272" s="568"/>
      <c r="D272" s="569"/>
    </row>
    <row r="273" customFormat="false" ht="15" hidden="false" customHeight="false" outlineLevel="0" collapsed="false">
      <c r="A273" s="565" t="s">
        <v>1158</v>
      </c>
      <c r="B273" s="566" t="s">
        <v>1159</v>
      </c>
      <c r="C273" s="568"/>
      <c r="D273" s="569"/>
    </row>
    <row r="274" customFormat="false" ht="15" hidden="false" customHeight="false" outlineLevel="0" collapsed="false">
      <c r="A274" s="567" t="s">
        <v>1161</v>
      </c>
      <c r="B274" s="566" t="s">
        <v>1162</v>
      </c>
      <c r="C274" s="568"/>
      <c r="D274" s="569"/>
    </row>
    <row r="275" customFormat="false" ht="15" hidden="false" customHeight="false" outlineLevel="0" collapsed="false">
      <c r="A275" s="565" t="s">
        <v>1163</v>
      </c>
      <c r="B275" s="566" t="s">
        <v>1164</v>
      </c>
      <c r="C275" s="568"/>
      <c r="D275" s="569"/>
    </row>
    <row r="276" customFormat="false" ht="15" hidden="false" customHeight="false" outlineLevel="0" collapsed="false">
      <c r="A276" s="565" t="s">
        <v>1165</v>
      </c>
      <c r="B276" s="566" t="s">
        <v>1166</v>
      </c>
      <c r="C276" s="568"/>
      <c r="D276" s="569"/>
    </row>
    <row r="277" customFormat="false" ht="15" hidden="false" customHeight="false" outlineLevel="0" collapsed="false">
      <c r="A277" s="565" t="s">
        <v>1167</v>
      </c>
      <c r="B277" s="566" t="s">
        <v>1168</v>
      </c>
      <c r="C277" s="568"/>
      <c r="D277" s="569"/>
    </row>
    <row r="278" customFormat="false" ht="15" hidden="false" customHeight="false" outlineLevel="0" collapsed="false">
      <c r="A278" s="565" t="s">
        <v>2496</v>
      </c>
      <c r="B278" s="566" t="s">
        <v>2497</v>
      </c>
      <c r="C278" s="568"/>
      <c r="D278" s="569"/>
    </row>
    <row r="279" customFormat="false" ht="15" hidden="false" customHeight="false" outlineLevel="0" collapsed="false">
      <c r="A279" s="565" t="s">
        <v>2498</v>
      </c>
      <c r="B279" s="566" t="s">
        <v>2499</v>
      </c>
      <c r="C279" s="568"/>
      <c r="D279" s="569"/>
    </row>
    <row r="280" customFormat="false" ht="15" hidden="false" customHeight="false" outlineLevel="0" collapsed="false">
      <c r="A280" s="565" t="s">
        <v>2264</v>
      </c>
      <c r="B280" s="566" t="s">
        <v>2265</v>
      </c>
      <c r="C280" s="568"/>
      <c r="D280" s="569"/>
    </row>
    <row r="281" customFormat="false" ht="15" hidden="false" customHeight="false" outlineLevel="0" collapsed="false">
      <c r="A281" s="565" t="s">
        <v>1841</v>
      </c>
      <c r="B281" s="566" t="s">
        <v>1842</v>
      </c>
      <c r="C281" s="568"/>
      <c r="D281" s="569"/>
    </row>
    <row r="282" customFormat="false" ht="15" hidden="false" customHeight="false" outlineLevel="0" collapsed="false">
      <c r="A282" s="565" t="s">
        <v>1843</v>
      </c>
      <c r="B282" s="566" t="s">
        <v>1844</v>
      </c>
      <c r="C282" s="568"/>
      <c r="D282" s="569"/>
    </row>
    <row r="283" customFormat="false" ht="15" hidden="false" customHeight="false" outlineLevel="0" collapsed="false">
      <c r="A283" s="565" t="s">
        <v>1845</v>
      </c>
      <c r="B283" s="566" t="s">
        <v>1846</v>
      </c>
      <c r="C283" s="568"/>
      <c r="D283" s="569"/>
    </row>
    <row r="284" customFormat="false" ht="15" hidden="false" customHeight="false" outlineLevel="0" collapsed="false">
      <c r="A284" s="565" t="s">
        <v>821</v>
      </c>
      <c r="B284" s="566" t="s">
        <v>822</v>
      </c>
      <c r="C284" s="568"/>
      <c r="D284" s="569"/>
    </row>
    <row r="285" customFormat="false" ht="15" hidden="false" customHeight="false" outlineLevel="0" collapsed="false">
      <c r="A285" s="565" t="s">
        <v>1847</v>
      </c>
      <c r="B285" s="566" t="s">
        <v>1848</v>
      </c>
      <c r="C285" s="568"/>
      <c r="D285" s="569"/>
    </row>
    <row r="286" customFormat="false" ht="15" hidden="false" customHeight="false" outlineLevel="0" collapsed="false">
      <c r="A286" s="565" t="s">
        <v>825</v>
      </c>
      <c r="B286" s="566" t="s">
        <v>826</v>
      </c>
      <c r="C286" s="568"/>
      <c r="D286" s="569"/>
    </row>
    <row r="287" customFormat="false" ht="15" hidden="false" customHeight="false" outlineLevel="0" collapsed="false">
      <c r="A287" s="565" t="s">
        <v>832</v>
      </c>
      <c r="B287" s="566" t="s">
        <v>2722</v>
      </c>
      <c r="C287" s="568"/>
      <c r="D287" s="569"/>
    </row>
    <row r="288" customFormat="false" ht="15" hidden="false" customHeight="false" outlineLevel="0" collapsed="false">
      <c r="A288" s="565" t="s">
        <v>837</v>
      </c>
      <c r="B288" s="566" t="s">
        <v>838</v>
      </c>
      <c r="C288" s="568"/>
      <c r="D288" s="569"/>
    </row>
    <row r="289" customFormat="false" ht="15" hidden="false" customHeight="false" outlineLevel="0" collapsed="false">
      <c r="A289" s="565" t="s">
        <v>839</v>
      </c>
      <c r="B289" s="566" t="s">
        <v>840</v>
      </c>
      <c r="C289" s="568"/>
      <c r="D289" s="569"/>
    </row>
    <row r="290" customFormat="false" ht="15" hidden="false" customHeight="false" outlineLevel="0" collapsed="false">
      <c r="A290" s="565" t="s">
        <v>2267</v>
      </c>
      <c r="B290" s="566" t="s">
        <v>2268</v>
      </c>
      <c r="C290" s="568"/>
      <c r="D290" s="569"/>
    </row>
    <row r="291" customFormat="false" ht="15" hidden="false" customHeight="false" outlineLevel="0" collapsed="false">
      <c r="A291" s="565" t="s">
        <v>2269</v>
      </c>
      <c r="B291" s="566" t="s">
        <v>2270</v>
      </c>
      <c r="C291" s="568"/>
      <c r="D291" s="569"/>
    </row>
    <row r="292" customFormat="false" ht="15" hidden="false" customHeight="false" outlineLevel="0" collapsed="false">
      <c r="A292" s="565" t="s">
        <v>1849</v>
      </c>
      <c r="B292" s="566" t="s">
        <v>1850</v>
      </c>
      <c r="C292" s="568"/>
      <c r="D292" s="569"/>
    </row>
    <row r="293" customFormat="false" ht="15" hidden="false" customHeight="false" outlineLevel="0" collapsed="false">
      <c r="A293" s="565" t="s">
        <v>1851</v>
      </c>
      <c r="B293" s="566" t="s">
        <v>1852</v>
      </c>
      <c r="C293" s="568"/>
      <c r="D293" s="569"/>
    </row>
    <row r="294" customFormat="false" ht="15" hidden="false" customHeight="false" outlineLevel="0" collapsed="false">
      <c r="A294" s="565" t="s">
        <v>1853</v>
      </c>
      <c r="B294" s="566" t="s">
        <v>1854</v>
      </c>
      <c r="C294" s="568"/>
      <c r="D294" s="569"/>
    </row>
    <row r="295" customFormat="false" ht="15" hidden="false" customHeight="false" outlineLevel="0" collapsed="false">
      <c r="A295" s="565" t="s">
        <v>846</v>
      </c>
      <c r="B295" s="566" t="s">
        <v>847</v>
      </c>
      <c r="C295" s="568"/>
      <c r="D295" s="569"/>
    </row>
    <row r="296" customFormat="false" ht="15" hidden="false" customHeight="false" outlineLevel="0" collapsed="false">
      <c r="A296" s="565" t="s">
        <v>852</v>
      </c>
      <c r="B296" s="566" t="s">
        <v>853</v>
      </c>
      <c r="C296" s="568"/>
      <c r="D296" s="569"/>
    </row>
    <row r="297" customFormat="false" ht="15" hidden="false" customHeight="false" outlineLevel="0" collapsed="false">
      <c r="A297" s="565" t="s">
        <v>857</v>
      </c>
      <c r="B297" s="566" t="s">
        <v>858</v>
      </c>
      <c r="C297" s="568"/>
      <c r="D297" s="569"/>
    </row>
    <row r="298" customFormat="false" ht="15" hidden="false" customHeight="false" outlineLevel="0" collapsed="false">
      <c r="A298" s="565" t="s">
        <v>861</v>
      </c>
      <c r="B298" s="566" t="s">
        <v>862</v>
      </c>
      <c r="C298" s="568"/>
      <c r="D298" s="569"/>
    </row>
    <row r="299" customFormat="false" ht="15" hidden="false" customHeight="false" outlineLevel="0" collapsed="false">
      <c r="A299" s="565" t="s">
        <v>865</v>
      </c>
      <c r="B299" s="566" t="s">
        <v>866</v>
      </c>
      <c r="C299" s="568"/>
      <c r="D299" s="569"/>
    </row>
    <row r="300" customFormat="false" ht="15" hidden="false" customHeight="false" outlineLevel="0" collapsed="false">
      <c r="A300" s="565" t="s">
        <v>869</v>
      </c>
      <c r="B300" s="566" t="s">
        <v>870</v>
      </c>
      <c r="C300" s="568"/>
      <c r="D300" s="569"/>
    </row>
    <row r="301" customFormat="false" ht="15" hidden="false" customHeight="false" outlineLevel="0" collapsed="false">
      <c r="A301" s="565" t="s">
        <v>872</v>
      </c>
      <c r="B301" s="566" t="s">
        <v>873</v>
      </c>
      <c r="C301" s="568"/>
      <c r="D301" s="569"/>
    </row>
    <row r="302" customFormat="false" ht="15" hidden="false" customHeight="false" outlineLevel="0" collapsed="false">
      <c r="A302" s="565" t="s">
        <v>874</v>
      </c>
      <c r="B302" s="566" t="s">
        <v>875</v>
      </c>
      <c r="C302" s="568"/>
      <c r="D302" s="569"/>
    </row>
    <row r="303" customFormat="false" ht="15" hidden="false" customHeight="false" outlineLevel="0" collapsed="false">
      <c r="A303" s="565" t="s">
        <v>876</v>
      </c>
      <c r="B303" s="566" t="s">
        <v>877</v>
      </c>
      <c r="C303" s="568"/>
      <c r="D303" s="569"/>
    </row>
    <row r="304" customFormat="false" ht="15" hidden="false" customHeight="false" outlineLevel="0" collapsed="false">
      <c r="A304" s="565" t="s">
        <v>880</v>
      </c>
      <c r="B304" s="566" t="s">
        <v>881</v>
      </c>
      <c r="C304" s="568"/>
      <c r="D304" s="569"/>
    </row>
    <row r="305" customFormat="false" ht="15" hidden="false" customHeight="false" outlineLevel="0" collapsed="false">
      <c r="A305" s="565" t="s">
        <v>883</v>
      </c>
      <c r="B305" s="566" t="s">
        <v>884</v>
      </c>
      <c r="C305" s="568"/>
      <c r="D305" s="569"/>
    </row>
    <row r="306" customFormat="false" ht="15" hidden="false" customHeight="false" outlineLevel="0" collapsed="false">
      <c r="A306" s="565" t="s">
        <v>885</v>
      </c>
      <c r="B306" s="566" t="s">
        <v>886</v>
      </c>
      <c r="C306" s="568"/>
      <c r="D306" s="569"/>
    </row>
    <row r="307" customFormat="false" ht="15" hidden="false" customHeight="false" outlineLevel="0" collapsed="false">
      <c r="A307" s="565" t="s">
        <v>887</v>
      </c>
      <c r="B307" s="566" t="s">
        <v>888</v>
      </c>
      <c r="C307" s="568"/>
      <c r="D307" s="569"/>
    </row>
    <row r="308" customFormat="false" ht="15" hidden="false" customHeight="false" outlineLevel="0" collapsed="false">
      <c r="A308" s="565" t="s">
        <v>889</v>
      </c>
      <c r="B308" s="566" t="s">
        <v>890</v>
      </c>
      <c r="C308" s="568"/>
      <c r="D308" s="569"/>
    </row>
    <row r="309" customFormat="false" ht="15" hidden="false" customHeight="false" outlineLevel="0" collapsed="false">
      <c r="A309" s="565" t="s">
        <v>896</v>
      </c>
      <c r="B309" s="566" t="s">
        <v>897</v>
      </c>
      <c r="C309" s="568"/>
      <c r="D309" s="569"/>
    </row>
    <row r="310" customFormat="false" ht="15" hidden="false" customHeight="false" outlineLevel="0" collapsed="false">
      <c r="A310" s="565" t="s">
        <v>910</v>
      </c>
      <c r="B310" s="566" t="s">
        <v>911</v>
      </c>
      <c r="C310" s="568"/>
      <c r="D310" s="569"/>
    </row>
    <row r="311" customFormat="false" ht="15" hidden="false" customHeight="false" outlineLevel="0" collapsed="false">
      <c r="A311" s="565" t="s">
        <v>904</v>
      </c>
      <c r="B311" s="566" t="s">
        <v>905</v>
      </c>
      <c r="C311" s="568"/>
      <c r="D311" s="569"/>
    </row>
    <row r="312" customFormat="false" ht="15" hidden="false" customHeight="false" outlineLevel="0" collapsed="false">
      <c r="A312" s="565" t="s">
        <v>914</v>
      </c>
      <c r="B312" s="566" t="s">
        <v>915</v>
      </c>
      <c r="C312" s="568"/>
      <c r="D312" s="569"/>
    </row>
    <row r="313" customFormat="false" ht="15" hidden="false" customHeight="false" outlineLevel="0" collapsed="false">
      <c r="A313" s="565" t="s">
        <v>916</v>
      </c>
      <c r="B313" s="566" t="s">
        <v>917</v>
      </c>
      <c r="C313" s="568"/>
      <c r="D313" s="569"/>
    </row>
    <row r="314" customFormat="false" ht="15" hidden="false" customHeight="false" outlineLevel="0" collapsed="false">
      <c r="A314" s="565" t="s">
        <v>1855</v>
      </c>
      <c r="B314" s="566" t="s">
        <v>1856</v>
      </c>
      <c r="C314" s="568"/>
      <c r="D314" s="569"/>
    </row>
    <row r="315" customFormat="false" ht="15" hidden="false" customHeight="false" outlineLevel="0" collapsed="false">
      <c r="A315" s="565" t="s">
        <v>2500</v>
      </c>
      <c r="B315" s="566" t="s">
        <v>2501</v>
      </c>
      <c r="C315" s="568"/>
      <c r="D315" s="569"/>
    </row>
    <row r="316" customFormat="false" ht="15" hidden="false" customHeight="false" outlineLevel="0" collapsed="false">
      <c r="A316" s="565" t="s">
        <v>2503</v>
      </c>
      <c r="B316" s="566" t="s">
        <v>2504</v>
      </c>
      <c r="C316" s="568"/>
      <c r="D316" s="569"/>
    </row>
    <row r="317" customFormat="false" ht="15" hidden="false" customHeight="false" outlineLevel="0" collapsed="false">
      <c r="A317" s="565" t="s">
        <v>2272</v>
      </c>
      <c r="B317" s="566" t="s">
        <v>2273</v>
      </c>
      <c r="C317" s="568"/>
      <c r="D317" s="569"/>
    </row>
    <row r="318" customFormat="false" ht="15" hidden="false" customHeight="false" outlineLevel="0" collapsed="false">
      <c r="A318" s="565" t="s">
        <v>2274</v>
      </c>
      <c r="B318" s="566" t="s">
        <v>2275</v>
      </c>
      <c r="C318" s="568"/>
      <c r="D318" s="569"/>
    </row>
    <row r="319" customFormat="false" ht="15" hidden="false" customHeight="false" outlineLevel="0" collapsed="false">
      <c r="A319" s="565" t="s">
        <v>2276</v>
      </c>
      <c r="B319" s="566" t="s">
        <v>2277</v>
      </c>
      <c r="C319" s="568"/>
      <c r="D319" s="569"/>
    </row>
    <row r="320" customFormat="false" ht="15" hidden="false" customHeight="false" outlineLevel="0" collapsed="false">
      <c r="A320" s="565" t="s">
        <v>2278</v>
      </c>
      <c r="B320" s="566" t="s">
        <v>2279</v>
      </c>
      <c r="C320" s="568"/>
      <c r="D320" s="569"/>
    </row>
    <row r="321" customFormat="false" ht="15" hidden="false" customHeight="false" outlineLevel="0" collapsed="false">
      <c r="A321" s="565" t="s">
        <v>2280</v>
      </c>
      <c r="B321" s="566" t="s">
        <v>2281</v>
      </c>
      <c r="C321" s="568"/>
      <c r="D321" s="569"/>
    </row>
    <row r="322" customFormat="false" ht="15" hidden="false" customHeight="false" outlineLevel="0" collapsed="false">
      <c r="A322" s="565" t="s">
        <v>2282</v>
      </c>
      <c r="B322" s="566" t="s">
        <v>2283</v>
      </c>
      <c r="C322" s="568"/>
      <c r="D322" s="569"/>
    </row>
    <row r="323" customFormat="false" ht="15" hidden="false" customHeight="false" outlineLevel="0" collapsed="false">
      <c r="A323" s="565" t="s">
        <v>1858</v>
      </c>
      <c r="B323" s="566" t="s">
        <v>1859</v>
      </c>
      <c r="C323" s="568"/>
      <c r="D323" s="569"/>
    </row>
    <row r="324" customFormat="false" ht="15" hidden="false" customHeight="false" outlineLevel="0" collapsed="false">
      <c r="A324" s="565" t="s">
        <v>1862</v>
      </c>
      <c r="B324" s="566" t="s">
        <v>1863</v>
      </c>
      <c r="C324" s="568"/>
      <c r="D324" s="569"/>
    </row>
    <row r="325" customFormat="false" ht="15" hidden="false" customHeight="false" outlineLevel="0" collapsed="false">
      <c r="A325" s="567" t="s">
        <v>1865</v>
      </c>
      <c r="B325" s="566" t="s">
        <v>1866</v>
      </c>
      <c r="C325" s="568"/>
      <c r="D325" s="569"/>
    </row>
    <row r="326" customFormat="false" ht="15" hidden="false" customHeight="false" outlineLevel="0" collapsed="false">
      <c r="A326" s="565" t="s">
        <v>1868</v>
      </c>
      <c r="B326" s="566" t="s">
        <v>1869</v>
      </c>
      <c r="C326" s="568"/>
      <c r="D326" s="569"/>
    </row>
    <row r="327" customFormat="false" ht="15" hidden="false" customHeight="false" outlineLevel="0" collapsed="false">
      <c r="A327" s="565" t="s">
        <v>1871</v>
      </c>
      <c r="B327" s="566" t="s">
        <v>1872</v>
      </c>
      <c r="C327" s="568"/>
      <c r="D327" s="569"/>
    </row>
    <row r="328" customFormat="false" ht="15" hidden="false" customHeight="false" outlineLevel="0" collapsed="false">
      <c r="A328" s="565" t="s">
        <v>2505</v>
      </c>
      <c r="B328" s="566" t="s">
        <v>2506</v>
      </c>
      <c r="C328" s="568"/>
      <c r="D328" s="569"/>
    </row>
    <row r="329" customFormat="false" ht="15" hidden="false" customHeight="false" outlineLevel="0" collapsed="false">
      <c r="A329" s="565" t="s">
        <v>2284</v>
      </c>
      <c r="B329" s="566" t="s">
        <v>2285</v>
      </c>
      <c r="C329" s="568"/>
      <c r="D329" s="569"/>
    </row>
    <row r="330" customFormat="false" ht="15" hidden="false" customHeight="false" outlineLevel="0" collapsed="false">
      <c r="A330" s="565" t="s">
        <v>1873</v>
      </c>
      <c r="B330" s="566" t="s">
        <v>1874</v>
      </c>
      <c r="C330" s="568"/>
      <c r="D330" s="569"/>
    </row>
    <row r="331" customFormat="false" ht="15" hidden="false" customHeight="false" outlineLevel="0" collapsed="false">
      <c r="A331" s="565" t="s">
        <v>1875</v>
      </c>
      <c r="B331" s="566" t="s">
        <v>1876</v>
      </c>
      <c r="C331" s="568"/>
      <c r="D331" s="569"/>
    </row>
    <row r="332" customFormat="false" ht="15" hidden="false" customHeight="false" outlineLevel="0" collapsed="false">
      <c r="A332" s="565" t="s">
        <v>2286</v>
      </c>
      <c r="B332" s="566" t="s">
        <v>2287</v>
      </c>
      <c r="C332" s="568"/>
      <c r="D332" s="569"/>
    </row>
    <row r="333" customFormat="false" ht="15" hidden="false" customHeight="false" outlineLevel="0" collapsed="false">
      <c r="A333" s="567" t="s">
        <v>1310</v>
      </c>
      <c r="B333" s="566" t="s">
        <v>1311</v>
      </c>
      <c r="C333" s="568"/>
      <c r="D333" s="569"/>
    </row>
    <row r="334" customFormat="false" ht="15" hidden="false" customHeight="false" outlineLevel="0" collapsed="false">
      <c r="A334" s="565" t="s">
        <v>1314</v>
      </c>
      <c r="B334" s="566" t="s">
        <v>1315</v>
      </c>
      <c r="C334" s="568"/>
      <c r="D334" s="569"/>
    </row>
    <row r="335" customFormat="false" ht="15" hidden="false" customHeight="false" outlineLevel="0" collapsed="false">
      <c r="A335" s="565" t="s">
        <v>2507</v>
      </c>
      <c r="B335" s="566" t="s">
        <v>2508</v>
      </c>
      <c r="C335" s="568"/>
      <c r="D335" s="569"/>
    </row>
    <row r="336" customFormat="false" ht="15" hidden="false" customHeight="false" outlineLevel="0" collapsed="false">
      <c r="A336" s="565" t="s">
        <v>139</v>
      </c>
      <c r="B336" s="566" t="s">
        <v>140</v>
      </c>
      <c r="C336" s="568"/>
      <c r="D336" s="569"/>
    </row>
    <row r="337" customFormat="false" ht="15" hidden="false" customHeight="false" outlineLevel="0" collapsed="false">
      <c r="A337" s="565" t="s">
        <v>919</v>
      </c>
      <c r="B337" s="566" t="s">
        <v>920</v>
      </c>
      <c r="C337" s="568"/>
      <c r="D337" s="569"/>
    </row>
    <row r="338" customFormat="false" ht="15" hidden="false" customHeight="false" outlineLevel="0" collapsed="false">
      <c r="A338" s="567" t="s">
        <v>142</v>
      </c>
      <c r="B338" s="566" t="s">
        <v>143</v>
      </c>
      <c r="C338" s="568"/>
      <c r="D338" s="569"/>
    </row>
    <row r="339" customFormat="false" ht="15" hidden="false" customHeight="false" outlineLevel="0" collapsed="false">
      <c r="A339" s="565" t="s">
        <v>1316</v>
      </c>
      <c r="B339" s="566" t="s">
        <v>1317</v>
      </c>
      <c r="C339" s="568"/>
      <c r="D339" s="569"/>
    </row>
    <row r="340" customFormat="false" ht="15" hidden="false" customHeight="false" outlineLevel="0" collapsed="false">
      <c r="A340" s="565" t="s">
        <v>2509</v>
      </c>
      <c r="B340" s="566" t="s">
        <v>2510</v>
      </c>
      <c r="C340" s="568"/>
      <c r="D340" s="569"/>
    </row>
    <row r="341" customFormat="false" ht="15" hidden="false" customHeight="false" outlineLevel="0" collapsed="false">
      <c r="A341" s="567" t="s">
        <v>1318</v>
      </c>
      <c r="B341" s="566" t="s">
        <v>1319</v>
      </c>
      <c r="C341" s="568"/>
      <c r="D341" s="569"/>
    </row>
    <row r="342" customFormat="false" ht="15" hidden="false" customHeight="false" outlineLevel="0" collapsed="false">
      <c r="A342" s="565" t="s">
        <v>922</v>
      </c>
      <c r="B342" s="566" t="s">
        <v>923</v>
      </c>
      <c r="C342" s="568"/>
      <c r="D342" s="569"/>
    </row>
    <row r="343" customFormat="false" ht="15" hidden="false" customHeight="false" outlineLevel="0" collapsed="false">
      <c r="A343" s="565" t="s">
        <v>2288</v>
      </c>
      <c r="B343" s="566" t="s">
        <v>2289</v>
      </c>
      <c r="C343" s="568"/>
      <c r="D343" s="569"/>
    </row>
    <row r="344" customFormat="false" ht="15" hidden="false" customHeight="false" outlineLevel="0" collapsed="false">
      <c r="A344" s="565" t="s">
        <v>146</v>
      </c>
      <c r="B344" s="566" t="s">
        <v>147</v>
      </c>
      <c r="C344" s="568"/>
      <c r="D344" s="569"/>
    </row>
    <row r="345" customFormat="false" ht="15" hidden="false" customHeight="false" outlineLevel="0" collapsed="false">
      <c r="A345" s="565" t="s">
        <v>924</v>
      </c>
      <c r="B345" s="566" t="s">
        <v>925</v>
      </c>
      <c r="C345" s="568"/>
      <c r="D345" s="569"/>
    </row>
    <row r="346" customFormat="false" ht="15" hidden="false" customHeight="false" outlineLevel="0" collapsed="false">
      <c r="A346" s="567" t="s">
        <v>1320</v>
      </c>
      <c r="B346" s="566" t="s">
        <v>1321</v>
      </c>
      <c r="C346" s="568"/>
      <c r="D346" s="569"/>
    </row>
    <row r="347" customFormat="false" ht="15" hidden="false" customHeight="false" outlineLevel="0" collapsed="false">
      <c r="A347" s="565" t="s">
        <v>2290</v>
      </c>
      <c r="B347" s="566" t="s">
        <v>2291</v>
      </c>
      <c r="C347" s="568"/>
      <c r="D347" s="569"/>
    </row>
    <row r="348" customFormat="false" ht="15" hidden="false" customHeight="false" outlineLevel="0" collapsed="false">
      <c r="A348" s="567" t="s">
        <v>1324</v>
      </c>
      <c r="B348" s="566" t="s">
        <v>1325</v>
      </c>
      <c r="C348" s="568"/>
      <c r="D348" s="569"/>
    </row>
    <row r="349" customFormat="false" ht="15" hidden="false" customHeight="false" outlineLevel="0" collapsed="false">
      <c r="A349" s="565" t="s">
        <v>927</v>
      </c>
      <c r="B349" s="566" t="s">
        <v>928</v>
      </c>
      <c r="C349" s="568"/>
      <c r="D349" s="569"/>
    </row>
    <row r="350" customFormat="false" ht="15" hidden="false" customHeight="false" outlineLevel="0" collapsed="false">
      <c r="A350" s="565" t="s">
        <v>931</v>
      </c>
      <c r="B350" s="566" t="s">
        <v>932</v>
      </c>
      <c r="C350" s="568"/>
      <c r="D350" s="569"/>
    </row>
    <row r="351" customFormat="false" ht="15" hidden="false" customHeight="false" outlineLevel="0" collapsed="false">
      <c r="A351" s="565" t="s">
        <v>935</v>
      </c>
      <c r="B351" s="566" t="s">
        <v>936</v>
      </c>
      <c r="C351" s="568"/>
      <c r="D351" s="569"/>
    </row>
    <row r="352" customFormat="false" ht="15" hidden="false" customHeight="false" outlineLevel="0" collapsed="false">
      <c r="A352" s="565" t="s">
        <v>938</v>
      </c>
      <c r="B352" s="566" t="s">
        <v>939</v>
      </c>
      <c r="C352" s="568"/>
      <c r="D352" s="569"/>
    </row>
    <row r="353" customFormat="false" ht="15" hidden="false" customHeight="false" outlineLevel="0" collapsed="false">
      <c r="A353" s="565" t="s">
        <v>941</v>
      </c>
      <c r="B353" s="566" t="s">
        <v>942</v>
      </c>
      <c r="C353" s="568"/>
      <c r="D353" s="569"/>
    </row>
    <row r="354" customFormat="false" ht="15" hidden="false" customHeight="false" outlineLevel="0" collapsed="false">
      <c r="A354" s="565" t="s">
        <v>944</v>
      </c>
      <c r="B354" s="566" t="s">
        <v>945</v>
      </c>
      <c r="C354" s="568"/>
      <c r="D354" s="569"/>
    </row>
    <row r="355" customFormat="false" ht="15" hidden="false" customHeight="false" outlineLevel="0" collapsed="false">
      <c r="A355" s="565" t="s">
        <v>947</v>
      </c>
      <c r="B355" s="566" t="s">
        <v>948</v>
      </c>
      <c r="C355" s="568"/>
      <c r="D355" s="569"/>
    </row>
    <row r="356" customFormat="false" ht="15" hidden="false" customHeight="false" outlineLevel="0" collapsed="false">
      <c r="A356" s="567" t="s">
        <v>149</v>
      </c>
      <c r="B356" s="587" t="s">
        <v>150</v>
      </c>
      <c r="C356" s="568"/>
      <c r="D356" s="569"/>
    </row>
    <row r="357" customFormat="false" ht="15" hidden="false" customHeight="false" outlineLevel="0" collapsed="false">
      <c r="A357" s="565" t="s">
        <v>1322</v>
      </c>
      <c r="B357" s="566" t="s">
        <v>1323</v>
      </c>
      <c r="C357" s="568"/>
      <c r="D357" s="569"/>
    </row>
    <row r="358" customFormat="false" ht="15" hidden="false" customHeight="false" outlineLevel="0" collapsed="false">
      <c r="A358" s="565" t="s">
        <v>950</v>
      </c>
      <c r="B358" s="566" t="s">
        <v>951</v>
      </c>
      <c r="C358" s="568"/>
      <c r="D358" s="569"/>
    </row>
    <row r="359" customFormat="false" ht="15" hidden="false" customHeight="false" outlineLevel="0" collapsed="false">
      <c r="A359" s="565" t="s">
        <v>2292</v>
      </c>
      <c r="B359" s="566" t="s">
        <v>2293</v>
      </c>
      <c r="C359" s="568"/>
      <c r="D359" s="569"/>
    </row>
    <row r="360" customFormat="false" ht="15" hidden="false" customHeight="false" outlineLevel="0" collapsed="false">
      <c r="A360" s="565" t="s">
        <v>1326</v>
      </c>
      <c r="B360" s="566" t="s">
        <v>1327</v>
      </c>
      <c r="C360" s="568"/>
      <c r="D360" s="569"/>
    </row>
    <row r="361" customFormat="false" ht="15" hidden="false" customHeight="false" outlineLevel="0" collapsed="false">
      <c r="A361" s="565" t="s">
        <v>1877</v>
      </c>
      <c r="B361" s="566" t="s">
        <v>1878</v>
      </c>
      <c r="C361" s="568"/>
      <c r="D361" s="569"/>
    </row>
    <row r="362" customFormat="false" ht="15" hidden="false" customHeight="false" outlineLevel="0" collapsed="false">
      <c r="A362" s="567" t="s">
        <v>1879</v>
      </c>
      <c r="B362" s="566" t="s">
        <v>1880</v>
      </c>
      <c r="C362" s="568"/>
      <c r="D362" s="569"/>
    </row>
    <row r="363" customFormat="false" ht="15" hidden="false" customHeight="false" outlineLevel="0" collapsed="false">
      <c r="A363" s="567" t="s">
        <v>151</v>
      </c>
      <c r="B363" s="587" t="s">
        <v>152</v>
      </c>
      <c r="C363" s="568"/>
      <c r="D363" s="569"/>
    </row>
    <row r="364" customFormat="false" ht="15" hidden="false" customHeight="false" outlineLevel="0" collapsed="false">
      <c r="A364" s="565" t="s">
        <v>2295</v>
      </c>
      <c r="B364" s="566" t="s">
        <v>2296</v>
      </c>
      <c r="C364" s="568"/>
      <c r="D364" s="569"/>
    </row>
    <row r="365" customFormat="false" ht="15" hidden="false" customHeight="false" outlineLevel="0" collapsed="false">
      <c r="A365" s="565" t="s">
        <v>2298</v>
      </c>
      <c r="B365" s="566" t="s">
        <v>2299</v>
      </c>
      <c r="C365" s="568"/>
      <c r="D365" s="569"/>
    </row>
    <row r="366" customFormat="false" ht="15" hidden="false" customHeight="false" outlineLevel="0" collapsed="false">
      <c r="A366" s="567" t="s">
        <v>1882</v>
      </c>
      <c r="B366" s="566" t="s">
        <v>1883</v>
      </c>
      <c r="C366" s="568"/>
      <c r="D366" s="569"/>
    </row>
    <row r="367" customFormat="false" ht="15" hidden="false" customHeight="false" outlineLevel="0" collapsed="false">
      <c r="A367" s="565" t="s">
        <v>2511</v>
      </c>
      <c r="B367" s="566" t="s">
        <v>2512</v>
      </c>
      <c r="C367" s="568"/>
      <c r="D367" s="569"/>
    </row>
    <row r="368" customFormat="false" ht="15" hidden="false" customHeight="false" outlineLevel="0" collapsed="false">
      <c r="A368" s="565" t="s">
        <v>1884</v>
      </c>
      <c r="B368" s="566" t="s">
        <v>1885</v>
      </c>
      <c r="C368" s="568"/>
      <c r="D368" s="569"/>
    </row>
    <row r="369" customFormat="false" ht="15" hidden="false" customHeight="false" outlineLevel="0" collapsed="false">
      <c r="A369" s="565" t="s">
        <v>2513</v>
      </c>
      <c r="B369" s="566" t="s">
        <v>2514</v>
      </c>
      <c r="C369" s="568"/>
      <c r="D369" s="569"/>
    </row>
    <row r="370" customFormat="false" ht="15" hidden="false" customHeight="false" outlineLevel="0" collapsed="false">
      <c r="A370" s="565" t="s">
        <v>2515</v>
      </c>
      <c r="B370" s="566" t="s">
        <v>2516</v>
      </c>
      <c r="C370" s="568"/>
      <c r="D370" s="569"/>
    </row>
    <row r="371" customFormat="false" ht="15" hidden="false" customHeight="false" outlineLevel="0" collapsed="false">
      <c r="A371" s="565" t="s">
        <v>2518</v>
      </c>
      <c r="B371" s="566" t="s">
        <v>2519</v>
      </c>
      <c r="C371" s="568"/>
      <c r="D371" s="569"/>
    </row>
    <row r="372" customFormat="false" ht="15" hidden="false" customHeight="false" outlineLevel="0" collapsed="false">
      <c r="A372" s="565" t="s">
        <v>1886</v>
      </c>
      <c r="B372" s="566" t="s">
        <v>1887</v>
      </c>
      <c r="C372" s="568"/>
      <c r="D372" s="569"/>
    </row>
    <row r="373" customFormat="false" ht="15" hidden="false" customHeight="false" outlineLevel="0" collapsed="false">
      <c r="A373" s="565" t="s">
        <v>1170</v>
      </c>
      <c r="B373" s="566" t="s">
        <v>1171</v>
      </c>
      <c r="C373" s="568"/>
      <c r="D373" s="569"/>
    </row>
    <row r="374" customFormat="false" ht="15" hidden="false" customHeight="false" outlineLevel="0" collapsed="false">
      <c r="A374" s="565" t="s">
        <v>1172</v>
      </c>
      <c r="B374" s="566" t="s">
        <v>1173</v>
      </c>
      <c r="C374" s="568"/>
      <c r="D374" s="569"/>
    </row>
    <row r="375" customFormat="false" ht="15" hidden="false" customHeight="false" outlineLevel="0" collapsed="false">
      <c r="A375" s="565" t="s">
        <v>1174</v>
      </c>
      <c r="B375" s="566" t="s">
        <v>1175</v>
      </c>
      <c r="C375" s="568"/>
      <c r="D375" s="569"/>
    </row>
    <row r="376" customFormat="false" ht="15" hidden="false" customHeight="false" outlineLevel="0" collapsed="false">
      <c r="A376" s="565" t="s">
        <v>1176</v>
      </c>
      <c r="B376" s="566" t="s">
        <v>1177</v>
      </c>
      <c r="C376" s="568"/>
      <c r="D376" s="569"/>
    </row>
    <row r="377" customFormat="false" ht="15" hidden="false" customHeight="false" outlineLevel="0" collapsed="false">
      <c r="A377" s="565" t="s">
        <v>1179</v>
      </c>
      <c r="B377" s="566" t="s">
        <v>1180</v>
      </c>
      <c r="C377" s="568"/>
      <c r="D377" s="569"/>
    </row>
    <row r="378" customFormat="false" ht="15" hidden="false" customHeight="false" outlineLevel="0" collapsed="false">
      <c r="A378" s="565" t="s">
        <v>1181</v>
      </c>
      <c r="B378" s="566" t="s">
        <v>1182</v>
      </c>
      <c r="C378" s="568"/>
      <c r="D378" s="569"/>
    </row>
    <row r="379" customFormat="false" ht="15" hidden="false" customHeight="false" outlineLevel="0" collapsed="false">
      <c r="A379" s="565" t="s">
        <v>1183</v>
      </c>
      <c r="B379" s="566" t="s">
        <v>1184</v>
      </c>
      <c r="C379" s="568"/>
      <c r="D379" s="569"/>
    </row>
    <row r="380" customFormat="false" ht="15" hidden="false" customHeight="false" outlineLevel="0" collapsed="false">
      <c r="A380" s="565" t="s">
        <v>1185</v>
      </c>
      <c r="B380" s="566" t="s">
        <v>1186</v>
      </c>
      <c r="C380" s="568"/>
      <c r="D380" s="569"/>
    </row>
    <row r="381" customFormat="false" ht="15" hidden="false" customHeight="false" outlineLevel="0" collapsed="false">
      <c r="A381" s="565" t="s">
        <v>1189</v>
      </c>
      <c r="B381" s="566" t="s">
        <v>1190</v>
      </c>
      <c r="C381" s="568"/>
      <c r="D381" s="569"/>
    </row>
    <row r="382" customFormat="false" ht="15" hidden="false" customHeight="false" outlineLevel="0" collapsed="false">
      <c r="A382" s="565" t="s">
        <v>1193</v>
      </c>
      <c r="B382" s="566" t="s">
        <v>1194</v>
      </c>
      <c r="C382" s="568"/>
      <c r="D382" s="569"/>
    </row>
    <row r="383" customFormat="false" ht="15" hidden="false" customHeight="false" outlineLevel="0" collapsed="false">
      <c r="A383" s="565" t="s">
        <v>1187</v>
      </c>
      <c r="B383" s="566" t="s">
        <v>1188</v>
      </c>
      <c r="C383" s="568"/>
      <c r="D383" s="569"/>
    </row>
    <row r="384" customFormat="false" ht="15" hidden="false" customHeight="false" outlineLevel="0" collapsed="false">
      <c r="A384" s="565" t="s">
        <v>1191</v>
      </c>
      <c r="B384" s="566" t="s">
        <v>1192</v>
      </c>
      <c r="C384" s="568"/>
      <c r="D384" s="569"/>
    </row>
    <row r="385" customFormat="false" ht="15" hidden="false" customHeight="false" outlineLevel="0" collapsed="false">
      <c r="A385" s="565" t="s">
        <v>1195</v>
      </c>
      <c r="B385" s="566" t="s">
        <v>1196</v>
      </c>
      <c r="C385" s="568"/>
      <c r="D385" s="569"/>
    </row>
    <row r="386" customFormat="false" ht="15" hidden="false" customHeight="false" outlineLevel="0" collapsed="false">
      <c r="A386" s="565" t="s">
        <v>384</v>
      </c>
      <c r="B386" s="566" t="s">
        <v>385</v>
      </c>
      <c r="C386" s="568"/>
      <c r="D386" s="569"/>
    </row>
    <row r="387" customFormat="false" ht="15" hidden="false" customHeight="false" outlineLevel="0" collapsed="false">
      <c r="A387" s="565" t="s">
        <v>394</v>
      </c>
      <c r="B387" s="587" t="s">
        <v>395</v>
      </c>
      <c r="C387" s="568"/>
      <c r="D387" s="569"/>
    </row>
    <row r="388" customFormat="false" ht="15" hidden="false" customHeight="false" outlineLevel="0" collapsed="false">
      <c r="A388" s="567" t="s">
        <v>402</v>
      </c>
      <c r="B388" s="566" t="s">
        <v>403</v>
      </c>
      <c r="C388" s="568"/>
      <c r="D388" s="569"/>
    </row>
    <row r="389" customFormat="false" ht="15" hidden="false" customHeight="false" outlineLevel="0" collapsed="false">
      <c r="A389" s="565" t="s">
        <v>411</v>
      </c>
      <c r="B389" s="566" t="s">
        <v>412</v>
      </c>
      <c r="C389" s="568"/>
      <c r="D389" s="569"/>
    </row>
    <row r="390" customFormat="false" ht="15" hidden="false" customHeight="false" outlineLevel="0" collapsed="false">
      <c r="A390" s="565" t="s">
        <v>421</v>
      </c>
      <c r="B390" s="566" t="s">
        <v>422</v>
      </c>
      <c r="C390" s="568"/>
      <c r="D390" s="569"/>
    </row>
    <row r="391" customFormat="false" ht="15" hidden="false" customHeight="false" outlineLevel="0" collapsed="false">
      <c r="A391" s="565" t="s">
        <v>434</v>
      </c>
      <c r="B391" s="566" t="s">
        <v>435</v>
      </c>
      <c r="C391" s="568"/>
      <c r="D391" s="569"/>
    </row>
    <row r="392" customFormat="false" ht="15" hidden="false" customHeight="false" outlineLevel="0" collapsed="false">
      <c r="A392" s="565" t="s">
        <v>431</v>
      </c>
      <c r="B392" s="566" t="s">
        <v>432</v>
      </c>
      <c r="C392" s="568"/>
      <c r="D392" s="569"/>
    </row>
    <row r="393" customFormat="false" ht="15" hidden="false" customHeight="false" outlineLevel="0" collapsed="false">
      <c r="A393" s="565" t="s">
        <v>2300</v>
      </c>
      <c r="B393" s="566" t="s">
        <v>2301</v>
      </c>
      <c r="C393" s="568"/>
      <c r="D393" s="569"/>
    </row>
    <row r="394" customFormat="false" ht="15" hidden="false" customHeight="false" outlineLevel="0" collapsed="false">
      <c r="A394" s="565" t="s">
        <v>2303</v>
      </c>
      <c r="B394" s="566" t="s">
        <v>2304</v>
      </c>
      <c r="C394" s="568"/>
      <c r="D394" s="569"/>
    </row>
    <row r="395" customFormat="false" ht="15" hidden="false" customHeight="false" outlineLevel="0" collapsed="false">
      <c r="A395" s="565" t="s">
        <v>2305</v>
      </c>
      <c r="B395" s="566" t="s">
        <v>2306</v>
      </c>
      <c r="C395" s="568"/>
      <c r="D395" s="569"/>
    </row>
    <row r="396" customFormat="false" ht="15" hidden="false" customHeight="false" outlineLevel="0" collapsed="false">
      <c r="A396" s="565" t="s">
        <v>2307</v>
      </c>
      <c r="B396" s="566" t="s">
        <v>2308</v>
      </c>
      <c r="C396" s="568"/>
      <c r="D396" s="569"/>
    </row>
    <row r="397" customFormat="false" ht="15" hidden="false" customHeight="false" outlineLevel="0" collapsed="false">
      <c r="A397" s="565" t="s">
        <v>2521</v>
      </c>
      <c r="B397" s="566" t="s">
        <v>2522</v>
      </c>
      <c r="C397" s="568"/>
      <c r="D397" s="569"/>
    </row>
    <row r="398" customFormat="false" ht="15" hidden="false" customHeight="false" outlineLevel="0" collapsed="false">
      <c r="A398" s="565" t="s">
        <v>2309</v>
      </c>
      <c r="B398" s="566" t="s">
        <v>2310</v>
      </c>
      <c r="C398" s="568"/>
      <c r="D398" s="569"/>
    </row>
    <row r="399" customFormat="false" ht="15" hidden="false" customHeight="false" outlineLevel="0" collapsed="false">
      <c r="A399" s="567" t="s">
        <v>1328</v>
      </c>
      <c r="B399" s="566" t="s">
        <v>1329</v>
      </c>
      <c r="C399" s="568"/>
      <c r="D399" s="569"/>
    </row>
    <row r="400" customFormat="false" ht="15" hidden="false" customHeight="false" outlineLevel="0" collapsed="false">
      <c r="A400" s="565" t="s">
        <v>1889</v>
      </c>
      <c r="B400" s="566" t="s">
        <v>1890</v>
      </c>
      <c r="C400" s="568"/>
      <c r="D400" s="569"/>
    </row>
    <row r="401" customFormat="false" ht="15" hidden="false" customHeight="false" outlineLevel="0" collapsed="false">
      <c r="A401" s="565" t="s">
        <v>1891</v>
      </c>
      <c r="B401" s="566" t="s">
        <v>1892</v>
      </c>
      <c r="C401" s="568"/>
      <c r="D401" s="569"/>
    </row>
    <row r="402" customFormat="false" ht="15" hidden="false" customHeight="false" outlineLevel="0" collapsed="false">
      <c r="A402" s="565" t="s">
        <v>1893</v>
      </c>
      <c r="B402" s="566" t="s">
        <v>1894</v>
      </c>
      <c r="C402" s="568"/>
      <c r="D402" s="569"/>
    </row>
    <row r="403" customFormat="false" ht="15" hidden="false" customHeight="false" outlineLevel="0" collapsed="false">
      <c r="A403" s="565" t="s">
        <v>2311</v>
      </c>
      <c r="B403" s="566" t="s">
        <v>2312</v>
      </c>
      <c r="C403" s="568"/>
      <c r="D403" s="569"/>
    </row>
    <row r="404" customFormat="false" ht="15" hidden="false" customHeight="false" outlineLevel="0" collapsed="false">
      <c r="A404" s="565" t="s">
        <v>1895</v>
      </c>
      <c r="B404" s="566" t="s">
        <v>1896</v>
      </c>
      <c r="C404" s="568"/>
      <c r="D404" s="569"/>
    </row>
    <row r="405" customFormat="false" ht="15" hidden="false" customHeight="false" outlineLevel="0" collapsed="false">
      <c r="A405" s="565" t="s">
        <v>1897</v>
      </c>
      <c r="B405" s="566" t="s">
        <v>1898</v>
      </c>
      <c r="C405" s="568"/>
      <c r="D405" s="569"/>
    </row>
    <row r="406" customFormat="false" ht="15" hidden="false" customHeight="false" outlineLevel="0" collapsed="false">
      <c r="A406" s="565" t="s">
        <v>1899</v>
      </c>
      <c r="B406" s="566" t="s">
        <v>1900</v>
      </c>
      <c r="C406" s="568"/>
      <c r="D406" s="569"/>
    </row>
    <row r="407" customFormat="false" ht="15" hidden="false" customHeight="false" outlineLevel="0" collapsed="false">
      <c r="A407" s="567" t="s">
        <v>1901</v>
      </c>
      <c r="B407" s="566" t="s">
        <v>1902</v>
      </c>
      <c r="C407" s="568"/>
      <c r="D407" s="569"/>
    </row>
    <row r="408" customFormat="false" ht="15" hidden="false" customHeight="false" outlineLevel="0" collapsed="false">
      <c r="A408" s="565" t="s">
        <v>1330</v>
      </c>
      <c r="B408" s="566" t="s">
        <v>1331</v>
      </c>
      <c r="C408" s="568"/>
      <c r="D408" s="569"/>
    </row>
    <row r="409" customFormat="false" ht="15" hidden="false" customHeight="false" outlineLevel="0" collapsed="false">
      <c r="A409" s="565" t="s">
        <v>2314</v>
      </c>
      <c r="B409" s="566" t="s">
        <v>2315</v>
      </c>
      <c r="C409" s="568"/>
      <c r="D409" s="569"/>
    </row>
    <row r="410" customFormat="false" ht="15" hidden="false" customHeight="false" outlineLevel="0" collapsed="false">
      <c r="A410" s="565" t="s">
        <v>2316</v>
      </c>
      <c r="B410" s="566" t="s">
        <v>2317</v>
      </c>
      <c r="C410" s="568"/>
      <c r="D410" s="569"/>
    </row>
    <row r="411" customFormat="false" ht="15" hidden="false" customHeight="false" outlineLevel="0" collapsed="false">
      <c r="A411" s="567" t="s">
        <v>154</v>
      </c>
      <c r="B411" s="587" t="s">
        <v>155</v>
      </c>
      <c r="C411" s="568"/>
      <c r="D411" s="569"/>
    </row>
    <row r="412" customFormat="false" ht="15" hidden="false" customHeight="false" outlineLevel="0" collapsed="false">
      <c r="A412" s="565" t="s">
        <v>2318</v>
      </c>
      <c r="B412" s="566" t="s">
        <v>2319</v>
      </c>
      <c r="C412" s="568"/>
      <c r="D412" s="569"/>
    </row>
    <row r="413" customFormat="false" ht="15" hidden="false" customHeight="false" outlineLevel="0" collapsed="false">
      <c r="A413" s="565" t="s">
        <v>444</v>
      </c>
      <c r="B413" s="566" t="s">
        <v>445</v>
      </c>
      <c r="C413" s="568"/>
      <c r="D413" s="569"/>
    </row>
    <row r="414" customFormat="false" ht="15" hidden="false" customHeight="false" outlineLevel="0" collapsed="false">
      <c r="A414" s="565" t="s">
        <v>1333</v>
      </c>
      <c r="B414" s="566" t="s">
        <v>1334</v>
      </c>
      <c r="C414" s="568"/>
      <c r="D414" s="569"/>
    </row>
    <row r="415" customFormat="false" ht="15" hidden="false" customHeight="false" outlineLevel="0" collapsed="false">
      <c r="A415" s="567" t="s">
        <v>1335</v>
      </c>
      <c r="B415" s="566" t="s">
        <v>1336</v>
      </c>
      <c r="C415" s="568"/>
      <c r="D415" s="569"/>
    </row>
    <row r="416" customFormat="false" ht="15" hidden="false" customHeight="false" outlineLevel="0" collapsed="false">
      <c r="A416" s="567" t="s">
        <v>1337</v>
      </c>
      <c r="B416" s="566" t="s">
        <v>1338</v>
      </c>
      <c r="C416" s="568"/>
      <c r="D416" s="569"/>
    </row>
    <row r="417" customFormat="false" ht="15" hidden="false" customHeight="false" outlineLevel="0" collapsed="false">
      <c r="A417" s="565" t="s">
        <v>1339</v>
      </c>
      <c r="B417" s="566" t="s">
        <v>1340</v>
      </c>
      <c r="C417" s="568"/>
      <c r="D417" s="569"/>
    </row>
    <row r="418" customFormat="false" ht="15" hidden="false" customHeight="false" outlineLevel="0" collapsed="false">
      <c r="A418" s="565" t="s">
        <v>1342</v>
      </c>
      <c r="B418" s="566" t="s">
        <v>1343</v>
      </c>
      <c r="C418" s="568"/>
      <c r="D418" s="569"/>
    </row>
    <row r="419" customFormat="false" ht="15" hidden="false" customHeight="false" outlineLevel="0" collapsed="false">
      <c r="A419" s="567" t="s">
        <v>1344</v>
      </c>
      <c r="B419" s="566" t="s">
        <v>1345</v>
      </c>
      <c r="C419" s="568"/>
      <c r="D419" s="569"/>
    </row>
    <row r="420" customFormat="false" ht="15" hidden="false" customHeight="false" outlineLevel="0" collapsed="false">
      <c r="A420" s="565" t="s">
        <v>1346</v>
      </c>
      <c r="B420" s="566" t="s">
        <v>1347</v>
      </c>
      <c r="C420" s="568"/>
      <c r="D420" s="569"/>
    </row>
    <row r="421" customFormat="false" ht="15" hidden="false" customHeight="false" outlineLevel="0" collapsed="false">
      <c r="A421" s="565" t="s">
        <v>44</v>
      </c>
      <c r="B421" s="566" t="s">
        <v>2723</v>
      </c>
      <c r="C421" s="568"/>
      <c r="D421" s="569"/>
    </row>
    <row r="422" customFormat="false" ht="15" hidden="false" customHeight="false" outlineLevel="0" collapsed="false">
      <c r="A422" s="565" t="s">
        <v>2524</v>
      </c>
      <c r="B422" s="566" t="s">
        <v>2525</v>
      </c>
      <c r="C422" s="568"/>
      <c r="D422" s="569"/>
    </row>
    <row r="423" customFormat="false" ht="15" hidden="false" customHeight="false" outlineLevel="0" collapsed="false">
      <c r="A423" s="565" t="s">
        <v>1904</v>
      </c>
      <c r="B423" s="566" t="s">
        <v>1905</v>
      </c>
      <c r="C423" s="568"/>
      <c r="D423" s="569"/>
    </row>
    <row r="424" customFormat="false" ht="15" hidden="false" customHeight="false" outlineLevel="0" collapsed="false">
      <c r="A424" s="565" t="s">
        <v>2321</v>
      </c>
      <c r="B424" s="566" t="s">
        <v>2322</v>
      </c>
      <c r="C424" s="568"/>
      <c r="D424" s="569"/>
    </row>
    <row r="425" customFormat="false" ht="15" hidden="false" customHeight="false" outlineLevel="0" collapsed="false">
      <c r="A425" s="565" t="s">
        <v>2323</v>
      </c>
      <c r="B425" s="566" t="s">
        <v>2324</v>
      </c>
      <c r="C425" s="568"/>
      <c r="D425" s="569"/>
    </row>
    <row r="426" customFormat="false" ht="15" hidden="false" customHeight="false" outlineLevel="0" collapsed="false">
      <c r="A426" s="565" t="s">
        <v>2325</v>
      </c>
      <c r="B426" s="566" t="s">
        <v>2326</v>
      </c>
      <c r="C426" s="568"/>
      <c r="D426" s="569"/>
    </row>
    <row r="427" customFormat="false" ht="15" hidden="false" customHeight="false" outlineLevel="0" collapsed="false">
      <c r="A427" s="565" t="s">
        <v>2327</v>
      </c>
      <c r="B427" s="566" t="s">
        <v>2328</v>
      </c>
      <c r="C427" s="568"/>
      <c r="D427" s="569"/>
    </row>
    <row r="428" customFormat="false" ht="15" hidden="false" customHeight="false" outlineLevel="0" collapsed="false">
      <c r="A428" s="567" t="s">
        <v>1349</v>
      </c>
      <c r="B428" s="566" t="s">
        <v>1350</v>
      </c>
      <c r="C428" s="568"/>
      <c r="D428" s="569"/>
    </row>
    <row r="429" customFormat="false" ht="15" hidden="false" customHeight="false" outlineLevel="0" collapsed="false">
      <c r="A429" s="565" t="s">
        <v>1352</v>
      </c>
      <c r="B429" s="566" t="s">
        <v>1353</v>
      </c>
      <c r="C429" s="568"/>
      <c r="D429" s="569"/>
    </row>
    <row r="430" customFormat="false" ht="15" hidden="false" customHeight="false" outlineLevel="0" collapsed="false">
      <c r="A430" s="565" t="s">
        <v>2329</v>
      </c>
      <c r="B430" s="566" t="s">
        <v>2330</v>
      </c>
      <c r="C430" s="568"/>
      <c r="D430" s="569"/>
    </row>
    <row r="431" customFormat="false" ht="15" hidden="false" customHeight="false" outlineLevel="0" collapsed="false">
      <c r="A431" s="565" t="s">
        <v>1906</v>
      </c>
      <c r="B431" s="566" t="s">
        <v>1907</v>
      </c>
      <c r="C431" s="568"/>
      <c r="D431" s="569"/>
    </row>
    <row r="432" customFormat="false" ht="15" hidden="false" customHeight="false" outlineLevel="0" collapsed="false">
      <c r="A432" s="565" t="s">
        <v>1908</v>
      </c>
      <c r="B432" s="566" t="s">
        <v>1909</v>
      </c>
      <c r="C432" s="568"/>
      <c r="D432" s="569"/>
    </row>
    <row r="433" customFormat="false" ht="15" hidden="false" customHeight="false" outlineLevel="0" collapsed="false">
      <c r="A433" s="565" t="s">
        <v>1911</v>
      </c>
      <c r="B433" s="566" t="s">
        <v>1912</v>
      </c>
      <c r="C433" s="568"/>
      <c r="D433" s="569"/>
    </row>
    <row r="434" customFormat="false" ht="15" hidden="false" customHeight="false" outlineLevel="0" collapsed="false">
      <c r="A434" s="565" t="s">
        <v>448</v>
      </c>
      <c r="B434" s="566" t="s">
        <v>449</v>
      </c>
      <c r="C434" s="568"/>
      <c r="D434" s="569"/>
    </row>
    <row r="435" customFormat="false" ht="15" hidden="false" customHeight="false" outlineLevel="0" collapsed="false">
      <c r="A435" s="567" t="s">
        <v>1354</v>
      </c>
      <c r="B435" s="566" t="s">
        <v>1355</v>
      </c>
      <c r="C435" s="568"/>
      <c r="D435" s="569"/>
    </row>
    <row r="436" customFormat="false" ht="15" hidden="false" customHeight="false" outlineLevel="0" collapsed="false">
      <c r="A436" s="567" t="s">
        <v>1913</v>
      </c>
      <c r="B436" s="566" t="s">
        <v>1914</v>
      </c>
      <c r="C436" s="568"/>
      <c r="D436" s="569"/>
    </row>
    <row r="437" customFormat="false" ht="15" hidden="false" customHeight="false" outlineLevel="0" collapsed="false">
      <c r="A437" s="567" t="s">
        <v>158</v>
      </c>
      <c r="B437" s="566" t="s">
        <v>159</v>
      </c>
      <c r="C437" s="568"/>
      <c r="D437" s="569"/>
    </row>
    <row r="438" customFormat="false" ht="15" hidden="false" customHeight="false" outlineLevel="0" collapsed="false">
      <c r="A438" s="565" t="s">
        <v>2332</v>
      </c>
      <c r="B438" s="566" t="s">
        <v>2333</v>
      </c>
      <c r="C438" s="568"/>
      <c r="D438" s="569"/>
    </row>
    <row r="439" customFormat="false" ht="15" hidden="false" customHeight="false" outlineLevel="0" collapsed="false">
      <c r="A439" s="565" t="s">
        <v>1915</v>
      </c>
      <c r="B439" s="566" t="s">
        <v>1916</v>
      </c>
      <c r="C439" s="568"/>
      <c r="D439" s="569"/>
    </row>
    <row r="440" customFormat="false" ht="15" hidden="false" customHeight="false" outlineLevel="0" collapsed="false">
      <c r="A440" s="565" t="s">
        <v>1917</v>
      </c>
      <c r="B440" s="566" t="s">
        <v>1918</v>
      </c>
      <c r="C440" s="568"/>
      <c r="D440" s="569"/>
    </row>
    <row r="441" customFormat="false" ht="15" hidden="false" customHeight="false" outlineLevel="0" collapsed="false">
      <c r="A441" s="565" t="s">
        <v>1919</v>
      </c>
      <c r="B441" s="566" t="s">
        <v>1920</v>
      </c>
      <c r="C441" s="568"/>
      <c r="D441" s="569"/>
    </row>
    <row r="442" customFormat="false" ht="15" hidden="false" customHeight="false" outlineLevel="0" collapsed="false">
      <c r="A442" s="565" t="s">
        <v>1921</v>
      </c>
      <c r="B442" s="566" t="s">
        <v>1922</v>
      </c>
      <c r="C442" s="568"/>
      <c r="D442" s="569"/>
    </row>
    <row r="443" customFormat="false" ht="15" hidden="false" customHeight="false" outlineLevel="0" collapsed="false">
      <c r="A443" s="565" t="s">
        <v>1923</v>
      </c>
      <c r="B443" s="566" t="s">
        <v>1924</v>
      </c>
      <c r="C443" s="568"/>
      <c r="D443" s="569"/>
    </row>
    <row r="444" customFormat="false" ht="15" hidden="false" customHeight="false" outlineLevel="0" collapsed="false">
      <c r="A444" s="565" t="s">
        <v>1928</v>
      </c>
      <c r="B444" s="566" t="s">
        <v>1929</v>
      </c>
      <c r="C444" s="568"/>
      <c r="D444" s="569"/>
    </row>
    <row r="445" customFormat="false" ht="15" hidden="false" customHeight="false" outlineLevel="0" collapsed="false">
      <c r="A445" s="565" t="s">
        <v>1930</v>
      </c>
      <c r="B445" s="566" t="s">
        <v>1931</v>
      </c>
      <c r="C445" s="568"/>
      <c r="D445" s="569"/>
    </row>
    <row r="446" customFormat="false" ht="15" hidden="false" customHeight="false" outlineLevel="0" collapsed="false">
      <c r="A446" s="565" t="s">
        <v>1925</v>
      </c>
      <c r="B446" s="566" t="s">
        <v>1926</v>
      </c>
      <c r="C446" s="568"/>
      <c r="D446" s="569"/>
    </row>
    <row r="447" customFormat="false" ht="15" hidden="false" customHeight="false" outlineLevel="0" collapsed="false">
      <c r="A447" s="565" t="s">
        <v>1932</v>
      </c>
      <c r="B447" s="566" t="s">
        <v>1933</v>
      </c>
      <c r="C447" s="568"/>
      <c r="D447" s="569"/>
    </row>
    <row r="448" customFormat="false" ht="15" hidden="false" customHeight="false" outlineLevel="0" collapsed="false">
      <c r="A448" s="565" t="s">
        <v>1934</v>
      </c>
      <c r="B448" s="566" t="s">
        <v>1935</v>
      </c>
      <c r="C448" s="568"/>
      <c r="D448" s="569"/>
    </row>
    <row r="449" customFormat="false" ht="15" hidden="false" customHeight="false" outlineLevel="0" collapsed="false">
      <c r="A449" s="565" t="s">
        <v>458</v>
      </c>
      <c r="B449" s="566" t="s">
        <v>459</v>
      </c>
      <c r="C449" s="568"/>
      <c r="D449" s="569"/>
    </row>
    <row r="450" customFormat="false" ht="15" hidden="false" customHeight="false" outlineLevel="0" collapsed="false">
      <c r="A450" s="565" t="s">
        <v>461</v>
      </c>
      <c r="B450" s="566" t="s">
        <v>462</v>
      </c>
      <c r="C450" s="568"/>
      <c r="D450" s="569"/>
    </row>
    <row r="451" customFormat="false" ht="15" hidden="false" customHeight="false" outlineLevel="0" collapsed="false">
      <c r="A451" s="565" t="s">
        <v>466</v>
      </c>
      <c r="B451" s="566" t="s">
        <v>467</v>
      </c>
      <c r="C451" s="568"/>
      <c r="D451" s="569"/>
    </row>
    <row r="452" customFormat="false" ht="15" hidden="false" customHeight="false" outlineLevel="0" collapsed="false">
      <c r="A452" s="567" t="s">
        <v>468</v>
      </c>
      <c r="B452" s="566" t="s">
        <v>469</v>
      </c>
      <c r="C452" s="568"/>
      <c r="D452" s="569"/>
    </row>
    <row r="453" customFormat="false" ht="15" hidden="false" customHeight="false" outlineLevel="0" collapsed="false">
      <c r="A453" s="567" t="s">
        <v>477</v>
      </c>
      <c r="B453" s="566" t="s">
        <v>2724</v>
      </c>
      <c r="C453" s="568"/>
      <c r="D453" s="569"/>
    </row>
    <row r="454" customFormat="false" ht="15" hidden="false" customHeight="false" outlineLevel="0" collapsed="false">
      <c r="A454" s="565" t="s">
        <v>485</v>
      </c>
      <c r="B454" s="566" t="s">
        <v>486</v>
      </c>
      <c r="C454" s="568"/>
      <c r="D454" s="569"/>
    </row>
    <row r="455" customFormat="false" ht="15" hidden="false" customHeight="false" outlineLevel="0" collapsed="false">
      <c r="A455" s="565" t="s">
        <v>483</v>
      </c>
      <c r="B455" s="566" t="s">
        <v>484</v>
      </c>
      <c r="C455" s="568"/>
      <c r="D455" s="569"/>
    </row>
    <row r="456" customFormat="false" ht="15" hidden="false" customHeight="false" outlineLevel="0" collapsed="false">
      <c r="A456" s="565" t="s">
        <v>1358</v>
      </c>
      <c r="B456" s="566" t="s">
        <v>1359</v>
      </c>
      <c r="C456" s="568"/>
      <c r="D456" s="569"/>
    </row>
    <row r="457" customFormat="false" ht="15" hidden="false" customHeight="false" outlineLevel="0" collapsed="false">
      <c r="A457" s="565" t="s">
        <v>1360</v>
      </c>
      <c r="B457" s="566" t="s">
        <v>1361</v>
      </c>
      <c r="C457" s="568"/>
      <c r="D457" s="569"/>
    </row>
    <row r="458" customFormat="false" ht="15" hidden="false" customHeight="false" outlineLevel="0" collapsed="false">
      <c r="A458" s="565" t="s">
        <v>1362</v>
      </c>
      <c r="B458" s="566" t="s">
        <v>1363</v>
      </c>
      <c r="C458" s="568"/>
      <c r="D458" s="569"/>
    </row>
    <row r="459" customFormat="false" ht="15" hidden="false" customHeight="false" outlineLevel="0" collapsed="false">
      <c r="A459" s="565" t="s">
        <v>1364</v>
      </c>
      <c r="B459" s="566" t="s">
        <v>1365</v>
      </c>
      <c r="C459" s="568"/>
      <c r="D459" s="569"/>
    </row>
    <row r="460" customFormat="false" ht="15" hidden="false" customHeight="false" outlineLevel="0" collapsed="false">
      <c r="A460" s="567" t="s">
        <v>160</v>
      </c>
      <c r="B460" s="566" t="s">
        <v>161</v>
      </c>
      <c r="C460" s="568"/>
      <c r="D460" s="569"/>
    </row>
    <row r="461" customFormat="false" ht="15" hidden="false" customHeight="false" outlineLevel="0" collapsed="false">
      <c r="A461" s="567" t="s">
        <v>1936</v>
      </c>
      <c r="B461" s="566" t="s">
        <v>1937</v>
      </c>
      <c r="C461" s="568"/>
      <c r="D461" s="569"/>
    </row>
    <row r="462" customFormat="false" ht="15" hidden="false" customHeight="false" outlineLevel="0" collapsed="false">
      <c r="A462" s="565" t="s">
        <v>1938</v>
      </c>
      <c r="B462" s="566" t="s">
        <v>1939</v>
      </c>
      <c r="C462" s="568"/>
      <c r="D462" s="569"/>
    </row>
    <row r="463" customFormat="false" ht="15" hidden="false" customHeight="false" outlineLevel="0" collapsed="false">
      <c r="A463" s="565" t="s">
        <v>1940</v>
      </c>
      <c r="B463" s="566" t="s">
        <v>1941</v>
      </c>
      <c r="C463" s="568"/>
      <c r="D463" s="569"/>
    </row>
    <row r="464" customFormat="false" ht="15" hidden="false" customHeight="false" outlineLevel="0" collapsed="false">
      <c r="A464" s="565" t="s">
        <v>1943</v>
      </c>
      <c r="B464" s="566" t="s">
        <v>1944</v>
      </c>
      <c r="C464" s="568"/>
      <c r="D464" s="569"/>
    </row>
    <row r="465" customFormat="false" ht="15" hidden="false" customHeight="false" outlineLevel="0" collapsed="false">
      <c r="A465" s="565" t="s">
        <v>1945</v>
      </c>
      <c r="B465" s="566" t="s">
        <v>1946</v>
      </c>
      <c r="C465" s="568"/>
      <c r="D465" s="569"/>
    </row>
    <row r="466" customFormat="false" ht="15" hidden="false" customHeight="false" outlineLevel="0" collapsed="false">
      <c r="A466" s="565" t="s">
        <v>1948</v>
      </c>
      <c r="B466" s="566" t="s">
        <v>1949</v>
      </c>
      <c r="C466" s="568"/>
      <c r="D466" s="569"/>
    </row>
    <row r="467" customFormat="false" ht="15" hidden="false" customHeight="false" outlineLevel="0" collapsed="false">
      <c r="A467" s="567" t="s">
        <v>162</v>
      </c>
      <c r="B467" s="566" t="s">
        <v>163</v>
      </c>
      <c r="C467" s="568"/>
      <c r="D467" s="569"/>
    </row>
    <row r="468" customFormat="false" ht="15" hidden="false" customHeight="false" outlineLevel="0" collapsed="false">
      <c r="A468" s="567" t="s">
        <v>1950</v>
      </c>
      <c r="B468" s="566" t="s">
        <v>1951</v>
      </c>
      <c r="C468" s="568"/>
      <c r="D468" s="569"/>
    </row>
    <row r="469" customFormat="false" ht="15" hidden="false" customHeight="false" outlineLevel="0" collapsed="false">
      <c r="A469" s="567" t="s">
        <v>175</v>
      </c>
      <c r="B469" s="566" t="s">
        <v>176</v>
      </c>
      <c r="C469" s="568"/>
      <c r="D469" s="569"/>
    </row>
    <row r="470" customFormat="false" ht="15" hidden="false" customHeight="false" outlineLevel="0" collapsed="false">
      <c r="A470" s="565" t="s">
        <v>2334</v>
      </c>
      <c r="B470" s="566" t="s">
        <v>2335</v>
      </c>
      <c r="C470" s="568"/>
      <c r="D470" s="569"/>
    </row>
    <row r="471" customFormat="false" ht="15" hidden="false" customHeight="false" outlineLevel="0" collapsed="false">
      <c r="A471" s="565" t="s">
        <v>169</v>
      </c>
      <c r="B471" s="566" t="s">
        <v>170</v>
      </c>
      <c r="C471" s="568"/>
      <c r="D471" s="569"/>
    </row>
    <row r="472" customFormat="false" ht="15" hidden="false" customHeight="false" outlineLevel="0" collapsed="false">
      <c r="A472" s="565" t="s">
        <v>173</v>
      </c>
      <c r="B472" s="566" t="s">
        <v>174</v>
      </c>
      <c r="C472" s="568"/>
      <c r="D472" s="569"/>
    </row>
    <row r="473" customFormat="false" ht="15" hidden="false" customHeight="false" outlineLevel="0" collapsed="false">
      <c r="A473" s="565" t="s">
        <v>166</v>
      </c>
      <c r="B473" s="566" t="s">
        <v>167</v>
      </c>
      <c r="C473" s="568"/>
      <c r="D473" s="569"/>
    </row>
    <row r="474" customFormat="false" ht="15" hidden="false" customHeight="false" outlineLevel="0" collapsed="false">
      <c r="A474" s="565" t="s">
        <v>954</v>
      </c>
      <c r="B474" s="566" t="s">
        <v>955</v>
      </c>
      <c r="C474" s="568"/>
      <c r="D474" s="569"/>
    </row>
    <row r="475" customFormat="false" ht="15" hidden="false" customHeight="false" outlineLevel="0" collapsed="false">
      <c r="A475" s="565" t="s">
        <v>957</v>
      </c>
      <c r="B475" s="566" t="s">
        <v>958</v>
      </c>
      <c r="C475" s="568"/>
      <c r="D475" s="569"/>
    </row>
    <row r="476" customFormat="false" ht="15" hidden="false" customHeight="false" outlineLevel="0" collapsed="false">
      <c r="A476" s="565" t="s">
        <v>1952</v>
      </c>
      <c r="B476" s="566" t="s">
        <v>1953</v>
      </c>
      <c r="C476" s="568"/>
      <c r="D476" s="569"/>
    </row>
    <row r="477" customFormat="false" ht="15" hidden="false" customHeight="false" outlineLevel="0" collapsed="false">
      <c r="A477" s="565" t="s">
        <v>2526</v>
      </c>
      <c r="B477" s="566" t="s">
        <v>2527</v>
      </c>
      <c r="C477" s="568"/>
      <c r="D477" s="569"/>
    </row>
    <row r="478" customFormat="false" ht="15" hidden="false" customHeight="false" outlineLevel="0" collapsed="false">
      <c r="A478" s="565" t="s">
        <v>2336</v>
      </c>
      <c r="B478" s="566" t="s">
        <v>2337</v>
      </c>
      <c r="C478" s="568"/>
      <c r="D478" s="569"/>
    </row>
    <row r="479" customFormat="false" ht="15" hidden="false" customHeight="false" outlineLevel="0" collapsed="false">
      <c r="A479" s="565" t="s">
        <v>1957</v>
      </c>
      <c r="B479" s="566" t="s">
        <v>1958</v>
      </c>
      <c r="C479" s="568"/>
      <c r="D479" s="569"/>
    </row>
    <row r="480" customFormat="false" ht="15" hidden="false" customHeight="false" outlineLevel="0" collapsed="false">
      <c r="A480" s="565" t="s">
        <v>1959</v>
      </c>
      <c r="B480" s="566" t="s">
        <v>1960</v>
      </c>
      <c r="C480" s="568"/>
      <c r="D480" s="569"/>
    </row>
    <row r="481" customFormat="false" ht="15" hidden="false" customHeight="false" outlineLevel="0" collapsed="false">
      <c r="A481" s="565" t="s">
        <v>1961</v>
      </c>
      <c r="B481" s="566" t="s">
        <v>1962</v>
      </c>
      <c r="C481" s="568"/>
      <c r="D481" s="569"/>
    </row>
    <row r="482" customFormat="false" ht="15" hidden="false" customHeight="false" outlineLevel="0" collapsed="false">
      <c r="A482" s="567" t="s">
        <v>1954</v>
      </c>
      <c r="B482" s="566" t="s">
        <v>1955</v>
      </c>
      <c r="C482" s="568"/>
      <c r="D482" s="569"/>
    </row>
    <row r="483" customFormat="false" ht="15" hidden="false" customHeight="false" outlineLevel="0" collapsed="false">
      <c r="A483" s="565" t="s">
        <v>1963</v>
      </c>
      <c r="B483" s="566" t="s">
        <v>1964</v>
      </c>
      <c r="C483" s="568"/>
      <c r="D483" s="569"/>
    </row>
    <row r="484" customFormat="false" ht="15" hidden="false" customHeight="false" outlineLevel="0" collapsed="false">
      <c r="A484" s="565" t="s">
        <v>1966</v>
      </c>
      <c r="B484" s="566" t="s">
        <v>1967</v>
      </c>
      <c r="C484" s="568"/>
      <c r="D484" s="569"/>
    </row>
    <row r="485" customFormat="false" ht="15" hidden="false" customHeight="false" outlineLevel="0" collapsed="false">
      <c r="A485" s="567" t="s">
        <v>178</v>
      </c>
      <c r="B485" s="566" t="s">
        <v>179</v>
      </c>
      <c r="C485" s="568"/>
      <c r="D485" s="569"/>
    </row>
    <row r="486" customFormat="false" ht="15" hidden="false" customHeight="false" outlineLevel="0" collapsed="false">
      <c r="A486" s="567" t="s">
        <v>180</v>
      </c>
      <c r="B486" s="566" t="s">
        <v>181</v>
      </c>
      <c r="C486" s="568"/>
      <c r="D486" s="569"/>
    </row>
    <row r="487" customFormat="false" ht="15" hidden="false" customHeight="false" outlineLevel="0" collapsed="false">
      <c r="A487" s="565" t="s">
        <v>1968</v>
      </c>
      <c r="B487" s="566" t="s">
        <v>1969</v>
      </c>
      <c r="C487" s="568"/>
      <c r="D487" s="569"/>
    </row>
    <row r="488" customFormat="false" ht="15" hidden="false" customHeight="false" outlineLevel="0" collapsed="false">
      <c r="A488" s="565" t="s">
        <v>2528</v>
      </c>
      <c r="B488" s="566" t="s">
        <v>2529</v>
      </c>
      <c r="C488" s="568"/>
      <c r="D488" s="569"/>
    </row>
    <row r="489" customFormat="false" ht="15" hidden="false" customHeight="false" outlineLevel="0" collapsed="false">
      <c r="A489" s="565" t="s">
        <v>1973</v>
      </c>
      <c r="B489" s="566" t="s">
        <v>1974</v>
      </c>
      <c r="C489" s="568"/>
      <c r="D489" s="569"/>
    </row>
    <row r="490" customFormat="false" ht="15" hidden="false" customHeight="false" outlineLevel="0" collapsed="false">
      <c r="A490" s="567" t="s">
        <v>1970</v>
      </c>
      <c r="B490" s="566" t="s">
        <v>1971</v>
      </c>
      <c r="C490" s="568"/>
      <c r="D490" s="569"/>
    </row>
    <row r="491" customFormat="false" ht="15" hidden="false" customHeight="false" outlineLevel="0" collapsed="false">
      <c r="A491" s="565" t="s">
        <v>1975</v>
      </c>
      <c r="B491" s="566" t="s">
        <v>1976</v>
      </c>
      <c r="C491" s="568"/>
      <c r="D491" s="569"/>
    </row>
    <row r="492" customFormat="false" ht="15" hidden="false" customHeight="false" outlineLevel="0" collapsed="false">
      <c r="A492" s="565" t="s">
        <v>1978</v>
      </c>
      <c r="B492" s="566" t="s">
        <v>1979</v>
      </c>
      <c r="C492" s="568"/>
      <c r="D492" s="569"/>
    </row>
    <row r="493" customFormat="false" ht="15" hidden="false" customHeight="false" outlineLevel="0" collapsed="false">
      <c r="A493" s="565" t="s">
        <v>1980</v>
      </c>
      <c r="B493" s="566" t="s">
        <v>1981</v>
      </c>
      <c r="C493" s="568"/>
      <c r="D493" s="569"/>
    </row>
    <row r="494" customFormat="false" ht="15" hidden="false" customHeight="false" outlineLevel="0" collapsed="false">
      <c r="A494" s="567" t="s">
        <v>1366</v>
      </c>
      <c r="B494" s="566" t="s">
        <v>1367</v>
      </c>
      <c r="C494" s="568"/>
      <c r="D494" s="569"/>
    </row>
    <row r="495" customFormat="false" ht="15" hidden="false" customHeight="false" outlineLevel="0" collapsed="false">
      <c r="A495" s="565" t="s">
        <v>1982</v>
      </c>
      <c r="B495" s="566" t="s">
        <v>1983</v>
      </c>
      <c r="C495" s="568"/>
      <c r="D495" s="569"/>
    </row>
    <row r="496" customFormat="false" ht="15" hidden="false" customHeight="false" outlineLevel="0" collapsed="false">
      <c r="A496" s="565" t="s">
        <v>1369</v>
      </c>
      <c r="B496" s="566" t="s">
        <v>1370</v>
      </c>
      <c r="C496" s="568"/>
      <c r="D496" s="569"/>
    </row>
    <row r="497" customFormat="false" ht="15" hidden="false" customHeight="false" outlineLevel="0" collapsed="false">
      <c r="A497" s="565" t="s">
        <v>1371</v>
      </c>
      <c r="B497" s="566" t="s">
        <v>1372</v>
      </c>
      <c r="C497" s="568"/>
      <c r="D497" s="569"/>
    </row>
    <row r="498" customFormat="false" ht="15" hidden="false" customHeight="false" outlineLevel="0" collapsed="false">
      <c r="A498" s="567" t="s">
        <v>1375</v>
      </c>
      <c r="B498" s="566" t="s">
        <v>1376</v>
      </c>
      <c r="C498" s="568"/>
      <c r="D498" s="569"/>
    </row>
    <row r="499" customFormat="false" ht="15" hidden="false" customHeight="false" outlineLevel="0" collapsed="false">
      <c r="A499" s="565" t="s">
        <v>1373</v>
      </c>
      <c r="B499" s="566" t="s">
        <v>1374</v>
      </c>
      <c r="C499" s="568"/>
      <c r="D499" s="569"/>
    </row>
    <row r="500" customFormat="false" ht="15" hidden="false" customHeight="false" outlineLevel="0" collapsed="false">
      <c r="A500" s="567" t="s">
        <v>1379</v>
      </c>
      <c r="B500" s="566" t="s">
        <v>1380</v>
      </c>
      <c r="C500" s="568"/>
      <c r="D500" s="569"/>
    </row>
    <row r="501" customFormat="false" ht="15" hidden="false" customHeight="false" outlineLevel="0" collapsed="false">
      <c r="A501" s="565" t="s">
        <v>1377</v>
      </c>
      <c r="B501" s="566" t="s">
        <v>1378</v>
      </c>
      <c r="C501" s="568"/>
      <c r="D501" s="569"/>
    </row>
    <row r="502" customFormat="false" ht="15" hidden="false" customHeight="false" outlineLevel="0" collapsed="false">
      <c r="A502" s="565" t="s">
        <v>2339</v>
      </c>
      <c r="B502" s="566" t="s">
        <v>2340</v>
      </c>
      <c r="C502" s="568"/>
      <c r="D502" s="569"/>
    </row>
    <row r="503" customFormat="false" ht="15" hidden="false" customHeight="false" outlineLevel="0" collapsed="false">
      <c r="A503" s="565" t="s">
        <v>1381</v>
      </c>
      <c r="B503" s="566" t="s">
        <v>1382</v>
      </c>
      <c r="C503" s="568"/>
      <c r="D503" s="569"/>
    </row>
    <row r="504" customFormat="false" ht="15" hidden="false" customHeight="false" outlineLevel="0" collapsed="false">
      <c r="A504" s="565" t="s">
        <v>1383</v>
      </c>
      <c r="B504" s="566" t="s">
        <v>1384</v>
      </c>
      <c r="C504" s="568"/>
      <c r="D504" s="569"/>
    </row>
    <row r="505" customFormat="false" ht="15" hidden="false" customHeight="false" outlineLevel="0" collapsed="false">
      <c r="A505" s="565" t="s">
        <v>1385</v>
      </c>
      <c r="B505" s="566" t="s">
        <v>1386</v>
      </c>
      <c r="C505" s="568"/>
      <c r="D505" s="569"/>
    </row>
    <row r="506" customFormat="false" ht="15" hidden="false" customHeight="false" outlineLevel="0" collapsed="false">
      <c r="A506" s="565" t="s">
        <v>1390</v>
      </c>
      <c r="B506" s="566" t="s">
        <v>1391</v>
      </c>
      <c r="C506" s="568"/>
      <c r="D506" s="569"/>
    </row>
    <row r="507" customFormat="false" ht="15" hidden="false" customHeight="false" outlineLevel="0" collapsed="false">
      <c r="A507" s="565" t="s">
        <v>1392</v>
      </c>
      <c r="B507" s="566" t="s">
        <v>1393</v>
      </c>
      <c r="C507" s="568"/>
      <c r="D507" s="569"/>
    </row>
    <row r="508" customFormat="false" ht="15" hidden="false" customHeight="false" outlineLevel="0" collapsed="false">
      <c r="A508" s="565" t="s">
        <v>1394</v>
      </c>
      <c r="B508" s="566" t="s">
        <v>1395</v>
      </c>
      <c r="C508" s="568"/>
      <c r="D508" s="569"/>
    </row>
    <row r="509" customFormat="false" ht="15" hidden="false" customHeight="false" outlineLevel="0" collapsed="false">
      <c r="A509" s="567" t="s">
        <v>1387</v>
      </c>
      <c r="B509" s="566" t="s">
        <v>1388</v>
      </c>
      <c r="C509" s="568"/>
      <c r="D509" s="569"/>
    </row>
    <row r="510" customFormat="false" ht="15" hidden="false" customHeight="false" outlineLevel="0" collapsed="false">
      <c r="A510" s="567" t="s">
        <v>1396</v>
      </c>
      <c r="B510" s="566" t="s">
        <v>1397</v>
      </c>
      <c r="C510" s="568"/>
      <c r="D510" s="569"/>
    </row>
    <row r="511" customFormat="false" ht="15" hidden="false" customHeight="false" outlineLevel="0" collapsed="false">
      <c r="A511" s="565" t="s">
        <v>1398</v>
      </c>
      <c r="B511" s="566" t="s">
        <v>1399</v>
      </c>
      <c r="C511" s="568"/>
      <c r="D511" s="569"/>
    </row>
    <row r="512" customFormat="false" ht="15" hidden="false" customHeight="false" outlineLevel="0" collapsed="false">
      <c r="A512" s="565" t="s">
        <v>1400</v>
      </c>
      <c r="B512" s="566" t="s">
        <v>1401</v>
      </c>
      <c r="C512" s="568"/>
      <c r="D512" s="569"/>
    </row>
    <row r="513" customFormat="false" ht="15" hidden="false" customHeight="false" outlineLevel="0" collapsed="false">
      <c r="A513" s="565" t="s">
        <v>1402</v>
      </c>
      <c r="B513" s="566" t="s">
        <v>1403</v>
      </c>
      <c r="C513" s="568"/>
      <c r="D513" s="569"/>
    </row>
    <row r="514" customFormat="false" ht="15" hidden="false" customHeight="false" outlineLevel="0" collapsed="false">
      <c r="A514" s="567" t="s">
        <v>495</v>
      </c>
      <c r="B514" s="566" t="s">
        <v>496</v>
      </c>
      <c r="C514" s="568"/>
      <c r="D514" s="569"/>
    </row>
    <row r="515" customFormat="false" ht="15" hidden="false" customHeight="false" outlineLevel="0" collapsed="false">
      <c r="A515" s="567" t="s">
        <v>501</v>
      </c>
      <c r="B515" s="566" t="s">
        <v>502</v>
      </c>
      <c r="C515" s="568"/>
      <c r="D515" s="569"/>
    </row>
    <row r="516" customFormat="false" ht="15" hidden="false" customHeight="false" outlineLevel="0" collapsed="false">
      <c r="A516" s="565" t="s">
        <v>509</v>
      </c>
      <c r="B516" s="566" t="s">
        <v>510</v>
      </c>
      <c r="C516" s="568"/>
      <c r="D516" s="569"/>
    </row>
    <row r="517" customFormat="false" ht="15" hidden="false" customHeight="false" outlineLevel="0" collapsed="false">
      <c r="A517" s="567" t="s">
        <v>1984</v>
      </c>
      <c r="B517" s="566" t="s">
        <v>1985</v>
      </c>
      <c r="C517" s="568"/>
      <c r="D517" s="569"/>
    </row>
    <row r="518" customFormat="false" ht="15" hidden="false" customHeight="false" outlineLevel="0" collapsed="false">
      <c r="A518" s="565" t="s">
        <v>1404</v>
      </c>
      <c r="B518" s="566" t="s">
        <v>1405</v>
      </c>
      <c r="C518" s="568"/>
      <c r="D518" s="569"/>
    </row>
    <row r="519" customFormat="false" ht="15" hidden="false" customHeight="false" outlineLevel="0" collapsed="false">
      <c r="A519" s="565" t="s">
        <v>213</v>
      </c>
      <c r="B519" s="566" t="s">
        <v>214</v>
      </c>
      <c r="C519" s="568"/>
      <c r="D519" s="569"/>
    </row>
    <row r="520" customFormat="false" ht="15" hidden="false" customHeight="false" outlineLevel="0" collapsed="false">
      <c r="A520" s="565" t="s">
        <v>217</v>
      </c>
      <c r="B520" s="566" t="s">
        <v>218</v>
      </c>
      <c r="C520" s="568"/>
      <c r="D520" s="569"/>
    </row>
    <row r="521" customFormat="false" ht="15" hidden="false" customHeight="false" outlineLevel="0" collapsed="false">
      <c r="A521" s="565" t="s">
        <v>182</v>
      </c>
      <c r="B521" s="566" t="s">
        <v>183</v>
      </c>
      <c r="C521" s="568"/>
      <c r="D521" s="569"/>
    </row>
    <row r="522" customFormat="false" ht="15" hidden="false" customHeight="false" outlineLevel="0" collapsed="false">
      <c r="A522" s="567" t="s">
        <v>185</v>
      </c>
      <c r="B522" s="566" t="s">
        <v>186</v>
      </c>
      <c r="C522" s="568"/>
      <c r="D522" s="569"/>
    </row>
    <row r="523" customFormat="false" ht="15" hidden="false" customHeight="false" outlineLevel="0" collapsed="false">
      <c r="A523" s="565" t="s">
        <v>190</v>
      </c>
      <c r="B523" s="566" t="s">
        <v>191</v>
      </c>
      <c r="C523" s="568"/>
      <c r="D523" s="569"/>
    </row>
    <row r="524" customFormat="false" ht="15" hidden="false" customHeight="false" outlineLevel="0" collapsed="false">
      <c r="A524" s="565" t="s">
        <v>194</v>
      </c>
      <c r="B524" s="566" t="s">
        <v>195</v>
      </c>
      <c r="C524" s="568"/>
      <c r="D524" s="569"/>
    </row>
    <row r="525" customFormat="false" ht="15" hidden="false" customHeight="false" outlineLevel="0" collapsed="false">
      <c r="A525" s="565" t="s">
        <v>199</v>
      </c>
      <c r="B525" s="566" t="s">
        <v>200</v>
      </c>
      <c r="C525" s="568"/>
      <c r="D525" s="569"/>
    </row>
    <row r="526" customFormat="false" ht="15" hidden="false" customHeight="false" outlineLevel="0" collapsed="false">
      <c r="A526" s="565" t="s">
        <v>203</v>
      </c>
      <c r="B526" s="566" t="s">
        <v>204</v>
      </c>
      <c r="C526" s="568"/>
      <c r="D526" s="569"/>
    </row>
    <row r="527" customFormat="false" ht="15" hidden="false" customHeight="false" outlineLevel="0" collapsed="false">
      <c r="A527" s="565" t="s">
        <v>205</v>
      </c>
      <c r="B527" s="566" t="s">
        <v>206</v>
      </c>
      <c r="C527" s="568"/>
      <c r="D527" s="569"/>
    </row>
    <row r="528" customFormat="false" ht="15" hidden="false" customHeight="false" outlineLevel="0" collapsed="false">
      <c r="A528" s="565" t="s">
        <v>209</v>
      </c>
      <c r="B528" s="566" t="s">
        <v>210</v>
      </c>
      <c r="C528" s="568"/>
      <c r="D528" s="569"/>
    </row>
    <row r="529" customFormat="false" ht="15" hidden="false" customHeight="false" outlineLevel="0" collapsed="false">
      <c r="A529" s="567" t="s">
        <v>220</v>
      </c>
      <c r="B529" s="566" t="s">
        <v>221</v>
      </c>
      <c r="C529" s="568"/>
      <c r="D529" s="569"/>
    </row>
    <row r="530" customFormat="false" ht="15" hidden="false" customHeight="false" outlineLevel="0" collapsed="false">
      <c r="A530" s="565" t="s">
        <v>1406</v>
      </c>
      <c r="B530" s="566" t="s">
        <v>1407</v>
      </c>
      <c r="C530" s="568"/>
      <c r="D530" s="569"/>
    </row>
    <row r="531" customFormat="false" ht="15" hidden="false" customHeight="false" outlineLevel="0" collapsed="false">
      <c r="A531" s="567" t="s">
        <v>1408</v>
      </c>
      <c r="B531" s="566" t="s">
        <v>1409</v>
      </c>
      <c r="C531" s="568"/>
      <c r="D531" s="569"/>
    </row>
    <row r="532" customFormat="false" ht="15" hidden="false" customHeight="false" outlineLevel="0" collapsed="false">
      <c r="A532" s="565" t="s">
        <v>1411</v>
      </c>
      <c r="B532" s="566" t="s">
        <v>1412</v>
      </c>
      <c r="C532" s="568"/>
      <c r="D532" s="569"/>
    </row>
    <row r="533" customFormat="false" ht="15" hidden="false" customHeight="false" outlineLevel="0" collapsed="false">
      <c r="A533" s="565" t="s">
        <v>1413</v>
      </c>
      <c r="B533" s="566" t="s">
        <v>1414</v>
      </c>
      <c r="C533" s="568"/>
      <c r="D533" s="569"/>
    </row>
    <row r="534" customFormat="false" ht="15" hidden="false" customHeight="false" outlineLevel="0" collapsed="false">
      <c r="A534" s="565" t="s">
        <v>1416</v>
      </c>
      <c r="B534" s="566" t="s">
        <v>1417</v>
      </c>
      <c r="C534" s="568"/>
      <c r="D534" s="569"/>
    </row>
    <row r="535" customFormat="false" ht="15" hidden="false" customHeight="false" outlineLevel="0" collapsed="false">
      <c r="A535" s="565" t="s">
        <v>1418</v>
      </c>
      <c r="B535" s="566" t="s">
        <v>1419</v>
      </c>
      <c r="C535" s="568"/>
      <c r="D535" s="569"/>
    </row>
    <row r="536" customFormat="false" ht="15" hidden="false" customHeight="false" outlineLevel="0" collapsed="false">
      <c r="A536" s="567" t="s">
        <v>1420</v>
      </c>
      <c r="B536" s="566" t="s">
        <v>1421</v>
      </c>
      <c r="C536" s="568"/>
      <c r="D536" s="569"/>
    </row>
    <row r="537" customFormat="false" ht="15" hidden="false" customHeight="false" outlineLevel="0" collapsed="false">
      <c r="A537" s="565" t="s">
        <v>1422</v>
      </c>
      <c r="B537" s="566" t="s">
        <v>1423</v>
      </c>
      <c r="C537" s="568"/>
      <c r="D537" s="569"/>
    </row>
    <row r="538" customFormat="false" ht="15" hidden="false" customHeight="false" outlineLevel="0" collapsed="false">
      <c r="A538" s="565" t="s">
        <v>1424</v>
      </c>
      <c r="B538" s="566" t="s">
        <v>1425</v>
      </c>
      <c r="C538" s="568"/>
      <c r="D538" s="569"/>
    </row>
    <row r="539" customFormat="false" ht="15" hidden="false" customHeight="false" outlineLevel="0" collapsed="false">
      <c r="A539" s="565" t="s">
        <v>1426</v>
      </c>
      <c r="B539" s="566" t="s">
        <v>1427</v>
      </c>
      <c r="C539" s="568"/>
      <c r="D539" s="569"/>
    </row>
    <row r="540" customFormat="false" ht="15" hidden="false" customHeight="false" outlineLevel="0" collapsed="false">
      <c r="A540" s="565" t="s">
        <v>1428</v>
      </c>
      <c r="B540" s="566" t="s">
        <v>1429</v>
      </c>
      <c r="C540" s="568"/>
      <c r="D540" s="569"/>
    </row>
    <row r="541" customFormat="false" ht="15" hidden="false" customHeight="false" outlineLevel="0" collapsed="false">
      <c r="A541" s="565" t="s">
        <v>1430</v>
      </c>
      <c r="B541" s="566" t="s">
        <v>1431</v>
      </c>
      <c r="C541" s="568"/>
      <c r="D541" s="569"/>
    </row>
    <row r="542" customFormat="false" ht="15" hidden="false" customHeight="false" outlineLevel="0" collapsed="false">
      <c r="A542" s="565" t="s">
        <v>1432</v>
      </c>
      <c r="B542" s="566" t="s">
        <v>1433</v>
      </c>
      <c r="C542" s="568"/>
      <c r="D542" s="569"/>
    </row>
    <row r="543" customFormat="false" ht="15" hidden="false" customHeight="false" outlineLevel="0" collapsed="false">
      <c r="A543" s="567" t="s">
        <v>1434</v>
      </c>
      <c r="B543" s="566" t="s">
        <v>1435</v>
      </c>
      <c r="C543" s="568"/>
      <c r="D543" s="569"/>
    </row>
    <row r="544" customFormat="false" ht="15" hidden="false" customHeight="false" outlineLevel="0" collapsed="false">
      <c r="A544" s="565" t="s">
        <v>959</v>
      </c>
      <c r="B544" s="566" t="s">
        <v>960</v>
      </c>
      <c r="C544" s="568"/>
      <c r="D544" s="569"/>
    </row>
    <row r="545" customFormat="false" ht="15" hidden="false" customHeight="false" outlineLevel="0" collapsed="false">
      <c r="A545" s="567" t="s">
        <v>223</v>
      </c>
      <c r="B545" s="566" t="s">
        <v>224</v>
      </c>
      <c r="C545" s="568"/>
      <c r="D545" s="569"/>
    </row>
    <row r="546" customFormat="false" ht="15" hidden="false" customHeight="false" outlineLevel="0" collapsed="false">
      <c r="A546" s="567" t="s">
        <v>1988</v>
      </c>
      <c r="B546" s="566" t="s">
        <v>1989</v>
      </c>
      <c r="C546" s="568"/>
      <c r="D546" s="569"/>
    </row>
    <row r="547" customFormat="false" ht="15" hidden="false" customHeight="false" outlineLevel="0" collapsed="false">
      <c r="A547" s="567" t="s">
        <v>1991</v>
      </c>
      <c r="B547" s="566" t="s">
        <v>1992</v>
      </c>
      <c r="C547" s="568"/>
      <c r="D547" s="569"/>
    </row>
    <row r="548" customFormat="false" ht="15" hidden="false" customHeight="false" outlineLevel="0" collapsed="false">
      <c r="A548" s="565" t="s">
        <v>1993</v>
      </c>
      <c r="B548" s="566" t="s">
        <v>1994</v>
      </c>
      <c r="C548" s="568"/>
      <c r="D548" s="569"/>
    </row>
    <row r="549" customFormat="false" ht="15" hidden="false" customHeight="false" outlineLevel="0" collapsed="false">
      <c r="A549" s="567" t="s">
        <v>1995</v>
      </c>
      <c r="B549" s="566" t="s">
        <v>1996</v>
      </c>
      <c r="C549" s="568"/>
      <c r="D549" s="569"/>
    </row>
    <row r="550" customFormat="false" ht="15" hidden="false" customHeight="false" outlineLevel="0" collapsed="false">
      <c r="A550" s="565" t="s">
        <v>1998</v>
      </c>
      <c r="B550" s="566" t="s">
        <v>1999</v>
      </c>
      <c r="C550" s="568"/>
      <c r="D550" s="569"/>
    </row>
    <row r="551" customFormat="false" ht="15" hidden="false" customHeight="false" outlineLevel="0" collapsed="false">
      <c r="A551" s="565" t="s">
        <v>965</v>
      </c>
      <c r="B551" s="566" t="s">
        <v>966</v>
      </c>
      <c r="C551" s="568"/>
      <c r="D551" s="569"/>
    </row>
    <row r="552" customFormat="false" ht="15" hidden="false" customHeight="false" outlineLevel="0" collapsed="false">
      <c r="A552" s="565" t="s">
        <v>967</v>
      </c>
      <c r="B552" s="566" t="s">
        <v>968</v>
      </c>
      <c r="C552" s="568"/>
      <c r="D552" s="569"/>
    </row>
    <row r="553" customFormat="false" ht="15" hidden="false" customHeight="false" outlineLevel="0" collapsed="false">
      <c r="A553" s="565" t="s">
        <v>2341</v>
      </c>
      <c r="B553" s="566" t="s">
        <v>2342</v>
      </c>
      <c r="C553" s="568"/>
      <c r="D553" s="569"/>
    </row>
    <row r="554" customFormat="false" ht="15" hidden="false" customHeight="false" outlineLevel="0" collapsed="false">
      <c r="A554" s="567" t="s">
        <v>226</v>
      </c>
      <c r="B554" s="566" t="s">
        <v>227</v>
      </c>
      <c r="C554" s="568"/>
      <c r="D554" s="569"/>
    </row>
    <row r="555" customFormat="false" ht="15" hidden="false" customHeight="false" outlineLevel="0" collapsed="false">
      <c r="A555" s="565" t="s">
        <v>1197</v>
      </c>
      <c r="B555" s="566" t="s">
        <v>1198</v>
      </c>
      <c r="C555" s="568"/>
      <c r="D555" s="569"/>
    </row>
    <row r="556" customFormat="false" ht="15" hidden="false" customHeight="false" outlineLevel="0" collapsed="false">
      <c r="A556" s="565" t="s">
        <v>2530</v>
      </c>
      <c r="B556" s="566" t="s">
        <v>2531</v>
      </c>
      <c r="C556" s="568"/>
      <c r="D556" s="569"/>
    </row>
    <row r="557" customFormat="false" ht="15" hidden="false" customHeight="false" outlineLevel="0" collapsed="false">
      <c r="A557" s="565" t="s">
        <v>2532</v>
      </c>
      <c r="B557" s="566" t="s">
        <v>2533</v>
      </c>
      <c r="C557" s="568"/>
      <c r="D557" s="569"/>
    </row>
    <row r="558" customFormat="false" ht="15" hidden="false" customHeight="false" outlineLevel="0" collapsed="false">
      <c r="A558" s="565" t="s">
        <v>2343</v>
      </c>
      <c r="B558" s="566" t="s">
        <v>2344</v>
      </c>
      <c r="C558" s="568"/>
      <c r="D558" s="569"/>
    </row>
    <row r="559" customFormat="false" ht="15" hidden="false" customHeight="false" outlineLevel="0" collapsed="false">
      <c r="A559" s="565" t="s">
        <v>2345</v>
      </c>
      <c r="B559" s="566" t="s">
        <v>2346</v>
      </c>
      <c r="C559" s="568"/>
      <c r="D559" s="569"/>
    </row>
    <row r="560" customFormat="false" ht="15" hidden="false" customHeight="false" outlineLevel="0" collapsed="false">
      <c r="A560" s="565" t="s">
        <v>2347</v>
      </c>
      <c r="B560" s="566" t="s">
        <v>2348</v>
      </c>
      <c r="C560" s="568"/>
      <c r="D560" s="569"/>
    </row>
    <row r="561" customFormat="false" ht="15" hidden="false" customHeight="false" outlineLevel="0" collapsed="false">
      <c r="A561" s="565" t="s">
        <v>2349</v>
      </c>
      <c r="B561" s="566" t="s">
        <v>2350</v>
      </c>
      <c r="C561" s="568"/>
      <c r="D561" s="569"/>
    </row>
    <row r="562" customFormat="false" ht="15" hidden="false" customHeight="false" outlineLevel="0" collapsed="false">
      <c r="A562" s="565" t="s">
        <v>512</v>
      </c>
      <c r="B562" s="566" t="s">
        <v>513</v>
      </c>
      <c r="C562" s="568"/>
      <c r="D562" s="569"/>
    </row>
    <row r="563" customFormat="false" ht="15" hidden="false" customHeight="false" outlineLevel="0" collapsed="false">
      <c r="A563" s="565" t="s">
        <v>517</v>
      </c>
      <c r="B563" s="566" t="s">
        <v>518</v>
      </c>
      <c r="C563" s="568"/>
      <c r="D563" s="569"/>
    </row>
    <row r="564" customFormat="false" ht="15" hidden="false" customHeight="false" outlineLevel="0" collapsed="false">
      <c r="A564" s="565" t="s">
        <v>522</v>
      </c>
      <c r="B564" s="566" t="s">
        <v>523</v>
      </c>
      <c r="C564" s="568"/>
      <c r="D564" s="569"/>
    </row>
    <row r="565" customFormat="false" ht="15" hidden="false" customHeight="false" outlineLevel="0" collapsed="false">
      <c r="A565" s="565" t="s">
        <v>526</v>
      </c>
      <c r="B565" s="566" t="s">
        <v>527</v>
      </c>
      <c r="C565" s="568"/>
      <c r="D565" s="569"/>
    </row>
    <row r="566" customFormat="false" ht="15" hidden="false" customHeight="false" outlineLevel="0" collapsed="false">
      <c r="A566" s="565" t="s">
        <v>2351</v>
      </c>
      <c r="B566" s="566" t="s">
        <v>2352</v>
      </c>
      <c r="C566" s="568"/>
      <c r="D566" s="569"/>
    </row>
    <row r="567" customFormat="false" ht="15" hidden="false" customHeight="false" outlineLevel="0" collapsed="false">
      <c r="A567" s="565" t="s">
        <v>2354</v>
      </c>
      <c r="B567" s="566" t="s">
        <v>2355</v>
      </c>
      <c r="C567" s="568"/>
      <c r="D567" s="569"/>
    </row>
    <row r="568" customFormat="false" ht="15" hidden="false" customHeight="false" outlineLevel="0" collapsed="false">
      <c r="A568" s="567" t="s">
        <v>2000</v>
      </c>
      <c r="B568" s="566" t="s">
        <v>2001</v>
      </c>
      <c r="C568" s="568"/>
      <c r="D568" s="569"/>
    </row>
    <row r="569" customFormat="false" ht="15" hidden="false" customHeight="false" outlineLevel="0" collapsed="false">
      <c r="A569" s="565" t="s">
        <v>2534</v>
      </c>
      <c r="B569" s="566" t="s">
        <v>2535</v>
      </c>
      <c r="C569" s="568"/>
      <c r="D569" s="569"/>
    </row>
    <row r="570" customFormat="false" ht="15" hidden="false" customHeight="false" outlineLevel="0" collapsed="false">
      <c r="A570" s="565" t="s">
        <v>969</v>
      </c>
      <c r="B570" s="566" t="s">
        <v>970</v>
      </c>
      <c r="C570" s="568"/>
      <c r="D570" s="569"/>
    </row>
    <row r="571" customFormat="false" ht="15" hidden="false" customHeight="false" outlineLevel="0" collapsed="false">
      <c r="A571" s="565" t="s">
        <v>973</v>
      </c>
      <c r="B571" s="566" t="s">
        <v>974</v>
      </c>
      <c r="C571" s="568"/>
      <c r="D571" s="569"/>
    </row>
    <row r="572" customFormat="false" ht="15" hidden="false" customHeight="false" outlineLevel="0" collapsed="false">
      <c r="A572" s="565" t="s">
        <v>981</v>
      </c>
      <c r="B572" s="566" t="s">
        <v>982</v>
      </c>
      <c r="C572" s="568"/>
      <c r="D572" s="569"/>
    </row>
    <row r="573" customFormat="false" ht="15" hidden="false" customHeight="false" outlineLevel="0" collapsed="false">
      <c r="A573" s="567" t="s">
        <v>228</v>
      </c>
      <c r="B573" s="566" t="s">
        <v>229</v>
      </c>
      <c r="C573" s="568"/>
      <c r="D573" s="569"/>
    </row>
    <row r="574" customFormat="false" ht="15" hidden="false" customHeight="false" outlineLevel="0" collapsed="false">
      <c r="A574" s="567" t="s">
        <v>2002</v>
      </c>
      <c r="B574" s="566" t="s">
        <v>2003</v>
      </c>
      <c r="C574" s="568"/>
      <c r="D574" s="569"/>
    </row>
    <row r="575" customFormat="false" ht="15" hidden="false" customHeight="false" outlineLevel="0" collapsed="false">
      <c r="A575" s="565" t="s">
        <v>1199</v>
      </c>
      <c r="B575" s="566" t="s">
        <v>1200</v>
      </c>
      <c r="C575" s="568"/>
      <c r="D575" s="569"/>
    </row>
    <row r="576" customFormat="false" ht="15" hidden="false" customHeight="false" outlineLevel="0" collapsed="false">
      <c r="A576" s="565" t="s">
        <v>1201</v>
      </c>
      <c r="B576" s="566" t="s">
        <v>1202</v>
      </c>
      <c r="C576" s="568"/>
      <c r="D576" s="569"/>
    </row>
    <row r="577" customFormat="false" ht="15" hidden="false" customHeight="false" outlineLevel="0" collapsed="false">
      <c r="A577" s="565" t="s">
        <v>1437</v>
      </c>
      <c r="B577" s="566" t="s">
        <v>1438</v>
      </c>
      <c r="C577" s="568"/>
      <c r="D577" s="569"/>
    </row>
    <row r="578" customFormat="false" ht="15" hidden="false" customHeight="false" outlineLevel="0" collapsed="false">
      <c r="A578" s="565" t="s">
        <v>1003</v>
      </c>
      <c r="B578" s="566" t="s">
        <v>1004</v>
      </c>
      <c r="C578" s="568"/>
      <c r="D578" s="569"/>
    </row>
    <row r="579" customFormat="false" ht="15" hidden="false" customHeight="false" outlineLevel="0" collapsed="false">
      <c r="A579" s="565" t="s">
        <v>1007</v>
      </c>
      <c r="B579" s="566" t="s">
        <v>1008</v>
      </c>
      <c r="C579" s="568"/>
      <c r="D579" s="569"/>
    </row>
    <row r="580" customFormat="false" ht="15" hidden="false" customHeight="false" outlineLevel="0" collapsed="false">
      <c r="A580" s="565" t="s">
        <v>1012</v>
      </c>
      <c r="B580" s="566" t="s">
        <v>1013</v>
      </c>
      <c r="C580" s="568"/>
      <c r="D580" s="569"/>
    </row>
    <row r="581" customFormat="false" ht="15" hidden="false" customHeight="false" outlineLevel="0" collapsed="false">
      <c r="A581" s="565" t="s">
        <v>1015</v>
      </c>
      <c r="B581" s="566" t="s">
        <v>1016</v>
      </c>
      <c r="C581" s="568"/>
      <c r="D581" s="569"/>
    </row>
    <row r="582" customFormat="false" ht="15" hidden="false" customHeight="false" outlineLevel="0" collapsed="false">
      <c r="A582" s="565" t="s">
        <v>1017</v>
      </c>
      <c r="B582" s="566" t="s">
        <v>1018</v>
      </c>
      <c r="C582" s="568"/>
      <c r="D582" s="569"/>
    </row>
    <row r="583" customFormat="false" ht="15" hidden="false" customHeight="false" outlineLevel="0" collapsed="false">
      <c r="A583" s="565" t="s">
        <v>230</v>
      </c>
      <c r="B583" s="566" t="s">
        <v>231</v>
      </c>
      <c r="C583" s="568"/>
      <c r="D583" s="569"/>
    </row>
    <row r="584" customFormat="false" ht="15" hidden="false" customHeight="false" outlineLevel="0" collapsed="false">
      <c r="A584" s="565" t="s">
        <v>528</v>
      </c>
      <c r="B584" s="566" t="s">
        <v>529</v>
      </c>
      <c r="C584" s="568"/>
      <c r="D584" s="569"/>
    </row>
    <row r="585" customFormat="false" ht="15" hidden="false" customHeight="false" outlineLevel="0" collapsed="false">
      <c r="A585" s="565" t="s">
        <v>534</v>
      </c>
      <c r="B585" s="566" t="s">
        <v>535</v>
      </c>
      <c r="C585" s="568"/>
      <c r="D585" s="569"/>
    </row>
    <row r="586" customFormat="false" ht="15" hidden="false" customHeight="false" outlineLevel="0" collapsed="false">
      <c r="A586" s="565" t="s">
        <v>983</v>
      </c>
      <c r="B586" s="587" t="s">
        <v>984</v>
      </c>
      <c r="C586" s="568"/>
      <c r="D586" s="569"/>
    </row>
    <row r="587" customFormat="false" ht="15" hidden="false" customHeight="false" outlineLevel="0" collapsed="false">
      <c r="A587" s="565" t="s">
        <v>987</v>
      </c>
      <c r="B587" s="566" t="s">
        <v>988</v>
      </c>
      <c r="C587" s="568"/>
      <c r="D587" s="569"/>
    </row>
    <row r="588" customFormat="false" ht="15" hidden="false" customHeight="false" outlineLevel="0" collapsed="false">
      <c r="A588" s="565" t="s">
        <v>991</v>
      </c>
      <c r="B588" s="566" t="s">
        <v>992</v>
      </c>
      <c r="C588" s="568"/>
      <c r="D588" s="569"/>
    </row>
    <row r="589" customFormat="false" ht="15" hidden="false" customHeight="false" outlineLevel="0" collapsed="false">
      <c r="A589" s="565" t="s">
        <v>996</v>
      </c>
      <c r="B589" s="566" t="s">
        <v>997</v>
      </c>
      <c r="C589" s="568"/>
      <c r="D589" s="569"/>
    </row>
    <row r="590" customFormat="false" ht="15" hidden="false" customHeight="false" outlineLevel="0" collapsed="false">
      <c r="A590" s="565" t="s">
        <v>999</v>
      </c>
      <c r="B590" s="587" t="s">
        <v>1000</v>
      </c>
      <c r="C590" s="568"/>
      <c r="D590" s="569"/>
    </row>
    <row r="591" customFormat="false" ht="15" hidden="false" customHeight="false" outlineLevel="0" collapsed="false">
      <c r="A591" s="565" t="s">
        <v>2536</v>
      </c>
      <c r="B591" s="566" t="s">
        <v>2537</v>
      </c>
      <c r="C591" s="568"/>
      <c r="D591" s="569"/>
    </row>
    <row r="592" customFormat="false" ht="15" hidden="false" customHeight="false" outlineLevel="0" collapsed="false">
      <c r="A592" s="565" t="s">
        <v>2356</v>
      </c>
      <c r="B592" s="566" t="s">
        <v>2357</v>
      </c>
      <c r="C592" s="568"/>
      <c r="D592" s="569"/>
    </row>
    <row r="593" customFormat="false" ht="15" hidden="false" customHeight="false" outlineLevel="0" collapsed="false">
      <c r="A593" s="565" t="s">
        <v>2358</v>
      </c>
      <c r="B593" s="566" t="s">
        <v>2359</v>
      </c>
      <c r="C593" s="568"/>
      <c r="D593" s="569"/>
    </row>
    <row r="594" customFormat="false" ht="15" hidden="false" customHeight="false" outlineLevel="0" collapsed="false">
      <c r="A594" s="565" t="s">
        <v>2360</v>
      </c>
      <c r="B594" s="566" t="s">
        <v>2361</v>
      </c>
      <c r="C594" s="568"/>
      <c r="D594" s="569"/>
    </row>
    <row r="595" customFormat="false" ht="15" hidden="false" customHeight="false" outlineLevel="0" collapsed="false">
      <c r="A595" s="565" t="s">
        <v>2362</v>
      </c>
      <c r="B595" s="566" t="s">
        <v>2363</v>
      </c>
      <c r="C595" s="568"/>
      <c r="D595" s="569"/>
    </row>
    <row r="596" customFormat="false" ht="15" hidden="false" customHeight="false" outlineLevel="0" collapsed="false">
      <c r="A596" s="565" t="s">
        <v>2364</v>
      </c>
      <c r="B596" s="566" t="s">
        <v>2365</v>
      </c>
      <c r="C596" s="568"/>
      <c r="D596" s="569"/>
    </row>
    <row r="597" customFormat="false" ht="15" hidden="false" customHeight="false" outlineLevel="0" collapsed="false">
      <c r="A597" s="565" t="s">
        <v>2381</v>
      </c>
      <c r="B597" s="566" t="s">
        <v>2382</v>
      </c>
      <c r="C597" s="568"/>
      <c r="D597" s="569"/>
    </row>
    <row r="598" customFormat="false" ht="15" hidden="false" customHeight="false" outlineLevel="0" collapsed="false">
      <c r="A598" s="565" t="s">
        <v>2384</v>
      </c>
      <c r="B598" s="566" t="s">
        <v>2385</v>
      </c>
      <c r="C598" s="568"/>
      <c r="D598" s="569"/>
    </row>
    <row r="599" customFormat="false" ht="15" hidden="false" customHeight="false" outlineLevel="0" collapsed="false">
      <c r="A599" s="567" t="s">
        <v>2012</v>
      </c>
      <c r="B599" s="566" t="s">
        <v>2013</v>
      </c>
      <c r="C599" s="568"/>
      <c r="D599" s="569"/>
    </row>
    <row r="600" customFormat="false" ht="15" hidden="false" customHeight="false" outlineLevel="0" collapsed="false">
      <c r="A600" s="565" t="s">
        <v>2015</v>
      </c>
      <c r="B600" s="566" t="s">
        <v>2016</v>
      </c>
      <c r="C600" s="568"/>
      <c r="D600" s="569"/>
    </row>
    <row r="601" customFormat="false" ht="15" hidden="false" customHeight="false" outlineLevel="0" collapsed="false">
      <c r="A601" s="567" t="s">
        <v>2006</v>
      </c>
      <c r="B601" s="566" t="s">
        <v>2007</v>
      </c>
      <c r="C601" s="568"/>
      <c r="D601" s="569"/>
    </row>
    <row r="602" customFormat="false" ht="15" hidden="false" customHeight="false" outlineLevel="0" collapsed="false">
      <c r="A602" s="565" t="s">
        <v>2366</v>
      </c>
      <c r="B602" s="566" t="s">
        <v>2367</v>
      </c>
      <c r="C602" s="568"/>
      <c r="D602" s="569"/>
    </row>
    <row r="603" customFormat="false" ht="15" hidden="false" customHeight="false" outlineLevel="0" collapsed="false">
      <c r="A603" s="567" t="s">
        <v>2009</v>
      </c>
      <c r="B603" s="566" t="s">
        <v>2010</v>
      </c>
      <c r="C603" s="568"/>
      <c r="D603" s="569"/>
    </row>
    <row r="604" customFormat="false" ht="15" hidden="false" customHeight="false" outlineLevel="0" collapsed="false">
      <c r="A604" s="565" t="s">
        <v>2369</v>
      </c>
      <c r="B604" s="566" t="s">
        <v>2370</v>
      </c>
      <c r="C604" s="568"/>
      <c r="D604" s="569"/>
    </row>
    <row r="605" customFormat="false" ht="15" hidden="false" customHeight="false" outlineLevel="0" collapsed="false">
      <c r="A605" s="565" t="s">
        <v>2372</v>
      </c>
      <c r="B605" s="566" t="s">
        <v>2373</v>
      </c>
      <c r="C605" s="568"/>
      <c r="D605" s="569"/>
    </row>
    <row r="606" customFormat="false" ht="15" hidden="false" customHeight="false" outlineLevel="0" collapsed="false">
      <c r="A606" s="565" t="s">
        <v>2375</v>
      </c>
      <c r="B606" s="566" t="s">
        <v>2376</v>
      </c>
      <c r="C606" s="568"/>
      <c r="D606" s="569"/>
    </row>
    <row r="607" customFormat="false" ht="15" hidden="false" customHeight="false" outlineLevel="0" collapsed="false">
      <c r="A607" s="565" t="s">
        <v>2378</v>
      </c>
      <c r="B607" s="566" t="s">
        <v>2379</v>
      </c>
      <c r="C607" s="568"/>
      <c r="D607" s="569"/>
    </row>
    <row r="608" customFormat="false" ht="15" hidden="false" customHeight="false" outlineLevel="0" collapsed="false">
      <c r="A608" s="565" t="s">
        <v>1439</v>
      </c>
      <c r="B608" s="566" t="s">
        <v>1440</v>
      </c>
      <c r="C608" s="568"/>
      <c r="D608" s="569"/>
    </row>
    <row r="609" customFormat="false" ht="15" hidden="false" customHeight="false" outlineLevel="0" collapsed="false">
      <c r="A609" s="565" t="s">
        <v>537</v>
      </c>
      <c r="B609" s="566" t="s">
        <v>538</v>
      </c>
      <c r="C609" s="568"/>
      <c r="D609" s="569"/>
    </row>
    <row r="610" customFormat="false" ht="15" hidden="false" customHeight="false" outlineLevel="0" collapsed="false">
      <c r="A610" s="567" t="s">
        <v>546</v>
      </c>
      <c r="B610" s="566" t="s">
        <v>547</v>
      </c>
      <c r="C610" s="568"/>
      <c r="D610" s="569"/>
    </row>
    <row r="611" customFormat="false" ht="15" hidden="false" customHeight="false" outlineLevel="0" collapsed="false">
      <c r="A611" s="565" t="s">
        <v>551</v>
      </c>
      <c r="B611" s="566" t="s">
        <v>552</v>
      </c>
      <c r="C611" s="568"/>
      <c r="D611" s="569"/>
    </row>
    <row r="612" customFormat="false" ht="15" hidden="false" customHeight="false" outlineLevel="0" collapsed="false">
      <c r="A612" s="567" t="s">
        <v>1441</v>
      </c>
      <c r="B612" s="566" t="s">
        <v>1442</v>
      </c>
      <c r="C612" s="568"/>
      <c r="D612" s="569"/>
    </row>
    <row r="613" customFormat="false" ht="15" hidden="false" customHeight="false" outlineLevel="0" collapsed="false">
      <c r="A613" s="567" t="s">
        <v>1443</v>
      </c>
      <c r="B613" s="566" t="s">
        <v>1444</v>
      </c>
      <c r="C613" s="568"/>
      <c r="D613" s="569"/>
    </row>
    <row r="614" customFormat="false" ht="15" hidden="false" customHeight="false" outlineLevel="0" collapsed="false">
      <c r="A614" s="567" t="s">
        <v>1446</v>
      </c>
      <c r="B614" s="566" t="s">
        <v>1447</v>
      </c>
      <c r="C614" s="568"/>
      <c r="D614" s="569"/>
    </row>
    <row r="615" customFormat="false" ht="15" hidden="false" customHeight="false" outlineLevel="0" collapsed="false">
      <c r="A615" s="567" t="s">
        <v>1449</v>
      </c>
      <c r="B615" s="566" t="s">
        <v>1450</v>
      </c>
      <c r="C615" s="568"/>
      <c r="D615" s="569"/>
    </row>
    <row r="616" customFormat="false" ht="15" hidden="false" customHeight="false" outlineLevel="0" collapsed="false">
      <c r="A616" s="567" t="s">
        <v>1452</v>
      </c>
      <c r="B616" s="566" t="s">
        <v>1453</v>
      </c>
      <c r="C616" s="568"/>
      <c r="D616" s="569"/>
    </row>
    <row r="617" customFormat="false" ht="15" hidden="false" customHeight="false" outlineLevel="0" collapsed="false">
      <c r="A617" s="567" t="s">
        <v>1454</v>
      </c>
      <c r="B617" s="566" t="s">
        <v>1455</v>
      </c>
      <c r="C617" s="568"/>
      <c r="D617" s="569"/>
    </row>
    <row r="618" customFormat="false" ht="15" hidden="false" customHeight="false" outlineLevel="0" collapsed="false">
      <c r="A618" s="565" t="s">
        <v>1456</v>
      </c>
      <c r="B618" s="566" t="s">
        <v>1457</v>
      </c>
      <c r="C618" s="568"/>
      <c r="D618" s="569"/>
    </row>
    <row r="619" customFormat="false" ht="15" hidden="false" customHeight="false" outlineLevel="0" collapsed="false">
      <c r="A619" s="565" t="s">
        <v>1458</v>
      </c>
      <c r="B619" s="566" t="s">
        <v>1459</v>
      </c>
      <c r="C619" s="568"/>
      <c r="D619" s="569"/>
    </row>
    <row r="620" customFormat="false" ht="15" hidden="false" customHeight="false" outlineLevel="0" collapsed="false">
      <c r="A620" s="565" t="s">
        <v>2725</v>
      </c>
      <c r="B620" s="566" t="s">
        <v>1525</v>
      </c>
      <c r="C620" s="568"/>
      <c r="D620" s="569"/>
    </row>
    <row r="621" customFormat="false" ht="15" hidden="false" customHeight="false" outlineLevel="0" collapsed="false">
      <c r="A621" s="567" t="s">
        <v>1461</v>
      </c>
      <c r="B621" s="566" t="s">
        <v>1462</v>
      </c>
      <c r="C621" s="568"/>
      <c r="D621" s="569"/>
    </row>
    <row r="622" customFormat="false" ht="15" hidden="false" customHeight="false" outlineLevel="0" collapsed="false">
      <c r="A622" s="567" t="s">
        <v>1465</v>
      </c>
      <c r="B622" s="566" t="s">
        <v>1466</v>
      </c>
      <c r="C622" s="568"/>
      <c r="D622" s="569"/>
    </row>
    <row r="623" customFormat="false" ht="15" hidden="false" customHeight="false" outlineLevel="0" collapsed="false">
      <c r="A623" s="565" t="s">
        <v>1467</v>
      </c>
      <c r="B623" s="566" t="s">
        <v>1468</v>
      </c>
      <c r="C623" s="568"/>
      <c r="D623" s="569"/>
    </row>
    <row r="624" customFormat="false" ht="15" hidden="false" customHeight="false" outlineLevel="0" collapsed="false">
      <c r="A624" s="567" t="s">
        <v>1470</v>
      </c>
      <c r="B624" s="566" t="s">
        <v>1471</v>
      </c>
      <c r="C624" s="568"/>
      <c r="D624" s="569"/>
    </row>
    <row r="625" customFormat="false" ht="15" hidden="false" customHeight="false" outlineLevel="0" collapsed="false">
      <c r="A625" s="565" t="s">
        <v>1474</v>
      </c>
      <c r="B625" s="566" t="s">
        <v>1475</v>
      </c>
      <c r="C625" s="568"/>
      <c r="D625" s="569"/>
    </row>
    <row r="626" customFormat="false" ht="15" hidden="false" customHeight="false" outlineLevel="0" collapsed="false">
      <c r="A626" s="567" t="s">
        <v>1472</v>
      </c>
      <c r="B626" s="566" t="s">
        <v>1473</v>
      </c>
      <c r="C626" s="568"/>
      <c r="D626" s="569"/>
    </row>
    <row r="627" customFormat="false" ht="15" hidden="false" customHeight="false" outlineLevel="0" collapsed="false">
      <c r="A627" s="567" t="s">
        <v>1477</v>
      </c>
      <c r="B627" s="566" t="s">
        <v>1478</v>
      </c>
      <c r="C627" s="568"/>
      <c r="D627" s="569"/>
    </row>
    <row r="628" customFormat="false" ht="15" hidden="false" customHeight="false" outlineLevel="0" collapsed="false">
      <c r="A628" s="567" t="s">
        <v>1481</v>
      </c>
      <c r="B628" s="566" t="s">
        <v>1482</v>
      </c>
      <c r="C628" s="568"/>
      <c r="D628" s="569"/>
    </row>
    <row r="629" customFormat="false" ht="15" hidden="false" customHeight="false" outlineLevel="0" collapsed="false">
      <c r="A629" s="567" t="s">
        <v>1484</v>
      </c>
      <c r="B629" s="566" t="s">
        <v>1485</v>
      </c>
      <c r="C629" s="568"/>
      <c r="D629" s="569"/>
    </row>
    <row r="630" customFormat="false" ht="15" hidden="false" customHeight="false" outlineLevel="0" collapsed="false">
      <c r="A630" s="567" t="s">
        <v>1487</v>
      </c>
      <c r="B630" s="566" t="s">
        <v>1488</v>
      </c>
      <c r="C630" s="568"/>
      <c r="D630" s="569"/>
    </row>
    <row r="631" customFormat="false" ht="15" hidden="false" customHeight="false" outlineLevel="0" collapsed="false">
      <c r="A631" s="567" t="s">
        <v>1489</v>
      </c>
      <c r="B631" s="566" t="s">
        <v>1490</v>
      </c>
      <c r="C631" s="568"/>
      <c r="D631" s="569"/>
    </row>
    <row r="632" customFormat="false" ht="15" hidden="false" customHeight="false" outlineLevel="0" collapsed="false">
      <c r="A632" s="567" t="s">
        <v>1491</v>
      </c>
      <c r="B632" s="566" t="s">
        <v>1492</v>
      </c>
      <c r="C632" s="568"/>
      <c r="D632" s="569"/>
    </row>
    <row r="633" customFormat="false" ht="15" hidden="false" customHeight="false" outlineLevel="0" collapsed="false">
      <c r="A633" s="567" t="s">
        <v>1494</v>
      </c>
      <c r="B633" s="566" t="s">
        <v>1495</v>
      </c>
      <c r="C633" s="568"/>
      <c r="D633" s="569"/>
    </row>
    <row r="634" customFormat="false" ht="15" hidden="false" customHeight="false" outlineLevel="0" collapsed="false">
      <c r="A634" s="565" t="s">
        <v>1497</v>
      </c>
      <c r="B634" s="566" t="s">
        <v>1498</v>
      </c>
      <c r="C634" s="568"/>
      <c r="D634" s="569"/>
    </row>
    <row r="635" customFormat="false" ht="15" hidden="false" customHeight="false" outlineLevel="0" collapsed="false">
      <c r="A635" s="565" t="s">
        <v>1500</v>
      </c>
      <c r="B635" s="566" t="s">
        <v>1501</v>
      </c>
      <c r="C635" s="568"/>
      <c r="D635" s="569"/>
    </row>
    <row r="636" customFormat="false" ht="15" hidden="false" customHeight="false" outlineLevel="0" collapsed="false">
      <c r="A636" s="565" t="s">
        <v>1500</v>
      </c>
      <c r="B636" s="566" t="s">
        <v>1543</v>
      </c>
      <c r="C636" s="568"/>
      <c r="D636" s="569"/>
    </row>
    <row r="637" customFormat="false" ht="15" hidden="false" customHeight="false" outlineLevel="0" collapsed="false">
      <c r="A637" s="565" t="s">
        <v>1502</v>
      </c>
      <c r="B637" s="566" t="s">
        <v>1503</v>
      </c>
      <c r="C637" s="568"/>
      <c r="D637" s="569"/>
    </row>
    <row r="638" customFormat="false" ht="15" hidden="false" customHeight="false" outlineLevel="0" collapsed="false">
      <c r="A638" s="565" t="s">
        <v>1504</v>
      </c>
      <c r="B638" s="566" t="s">
        <v>1505</v>
      </c>
      <c r="C638" s="568"/>
      <c r="D638" s="569"/>
    </row>
    <row r="639" customFormat="false" ht="15" hidden="false" customHeight="false" outlineLevel="0" collapsed="false">
      <c r="A639" s="567" t="s">
        <v>1506</v>
      </c>
      <c r="B639" s="566" t="s">
        <v>1507</v>
      </c>
      <c r="C639" s="568"/>
      <c r="D639" s="569"/>
    </row>
    <row r="640" customFormat="false" ht="15" hidden="false" customHeight="false" outlineLevel="0" collapsed="false">
      <c r="A640" s="565" t="s">
        <v>1509</v>
      </c>
      <c r="B640" s="566" t="s">
        <v>1510</v>
      </c>
      <c r="C640" s="568"/>
      <c r="D640" s="569"/>
    </row>
    <row r="641" customFormat="false" ht="15" hidden="false" customHeight="false" outlineLevel="0" collapsed="false">
      <c r="A641" s="565" t="s">
        <v>1511</v>
      </c>
      <c r="B641" s="566" t="s">
        <v>1512</v>
      </c>
      <c r="C641" s="568"/>
      <c r="D641" s="569"/>
    </row>
    <row r="642" customFormat="false" ht="15" hidden="false" customHeight="false" outlineLevel="0" collapsed="false">
      <c r="A642" s="565" t="s">
        <v>1514</v>
      </c>
      <c r="B642" s="566" t="s">
        <v>1515</v>
      </c>
      <c r="C642" s="568"/>
      <c r="D642" s="569"/>
    </row>
    <row r="643" customFormat="false" ht="15" hidden="false" customHeight="false" outlineLevel="0" collapsed="false">
      <c r="A643" s="565" t="s">
        <v>1516</v>
      </c>
      <c r="B643" s="566" t="s">
        <v>1517</v>
      </c>
      <c r="C643" s="568"/>
      <c r="D643" s="569"/>
    </row>
    <row r="644" customFormat="false" ht="15" hidden="false" customHeight="false" outlineLevel="0" collapsed="false">
      <c r="A644" s="565" t="s">
        <v>1518</v>
      </c>
      <c r="B644" s="566" t="s">
        <v>1519</v>
      </c>
      <c r="C644" s="568"/>
      <c r="D644" s="569"/>
    </row>
    <row r="645" customFormat="false" ht="15" hidden="false" customHeight="false" outlineLevel="0" collapsed="false">
      <c r="A645" s="565" t="s">
        <v>1520</v>
      </c>
      <c r="B645" s="566" t="s">
        <v>1521</v>
      </c>
      <c r="C645" s="568"/>
      <c r="D645" s="569"/>
    </row>
    <row r="646" customFormat="false" ht="15" hidden="false" customHeight="false" outlineLevel="0" collapsed="false">
      <c r="A646" s="565" t="s">
        <v>1522</v>
      </c>
      <c r="B646" s="566" t="s">
        <v>1523</v>
      </c>
      <c r="C646" s="568"/>
      <c r="D646" s="569"/>
    </row>
    <row r="647" customFormat="false" ht="15" hidden="false" customHeight="false" outlineLevel="0" collapsed="false">
      <c r="A647" s="565" t="s">
        <v>1526</v>
      </c>
      <c r="B647" s="566" t="s">
        <v>1527</v>
      </c>
      <c r="C647" s="568"/>
      <c r="D647" s="569"/>
    </row>
    <row r="648" customFormat="false" ht="15" hidden="false" customHeight="false" outlineLevel="0" collapsed="false">
      <c r="A648" s="565" t="s">
        <v>1528</v>
      </c>
      <c r="B648" s="566" t="s">
        <v>1529</v>
      </c>
      <c r="C648" s="568"/>
      <c r="D648" s="569"/>
    </row>
    <row r="649" customFormat="false" ht="15" hidden="false" customHeight="false" outlineLevel="0" collapsed="false">
      <c r="A649" s="565" t="s">
        <v>1530</v>
      </c>
      <c r="B649" s="566" t="s">
        <v>1531</v>
      </c>
      <c r="C649" s="568"/>
      <c r="D649" s="569"/>
    </row>
    <row r="650" customFormat="false" ht="15" hidden="false" customHeight="false" outlineLevel="0" collapsed="false">
      <c r="A650" s="565" t="s">
        <v>1532</v>
      </c>
      <c r="B650" s="566" t="s">
        <v>1533</v>
      </c>
      <c r="C650" s="568"/>
      <c r="D650" s="569"/>
    </row>
    <row r="651" customFormat="false" ht="15" hidden="false" customHeight="false" outlineLevel="0" collapsed="false">
      <c r="A651" s="565" t="s">
        <v>1532</v>
      </c>
      <c r="B651" s="566" t="s">
        <v>1535</v>
      </c>
      <c r="C651" s="568"/>
      <c r="D651" s="569"/>
    </row>
    <row r="652" customFormat="false" ht="15" hidden="false" customHeight="false" outlineLevel="0" collapsed="false">
      <c r="A652" s="565" t="s">
        <v>1537</v>
      </c>
      <c r="B652" s="566" t="s">
        <v>1538</v>
      </c>
      <c r="C652" s="568"/>
      <c r="D652" s="569"/>
    </row>
    <row r="653" customFormat="false" ht="15" hidden="false" customHeight="false" outlineLevel="0" collapsed="false">
      <c r="A653" s="565" t="s">
        <v>1539</v>
      </c>
      <c r="B653" s="566" t="s">
        <v>1540</v>
      </c>
      <c r="C653" s="568"/>
      <c r="D653" s="569"/>
    </row>
    <row r="654" customFormat="false" ht="15" hidden="false" customHeight="false" outlineLevel="0" collapsed="false">
      <c r="A654" s="565" t="s">
        <v>1549</v>
      </c>
      <c r="B654" s="566" t="s">
        <v>1550</v>
      </c>
      <c r="C654" s="568"/>
      <c r="D654" s="569"/>
    </row>
    <row r="655" customFormat="false" ht="15" hidden="false" customHeight="false" outlineLevel="0" collapsed="false">
      <c r="A655" s="565" t="s">
        <v>1544</v>
      </c>
      <c r="B655" s="566" t="s">
        <v>1545</v>
      </c>
      <c r="C655" s="568"/>
      <c r="D655" s="569"/>
    </row>
    <row r="656" customFormat="false" ht="15" hidden="false" customHeight="false" outlineLevel="0" collapsed="false">
      <c r="A656" s="565" t="s">
        <v>1547</v>
      </c>
      <c r="B656" s="566" t="s">
        <v>1548</v>
      </c>
      <c r="C656" s="568"/>
      <c r="D656" s="569"/>
    </row>
    <row r="657" customFormat="false" ht="15" hidden="false" customHeight="false" outlineLevel="0" collapsed="false">
      <c r="A657" s="565" t="s">
        <v>1551</v>
      </c>
      <c r="B657" s="566" t="s">
        <v>1552</v>
      </c>
      <c r="C657" s="568"/>
      <c r="D657" s="569"/>
    </row>
    <row r="658" customFormat="false" ht="15" hidden="false" customHeight="false" outlineLevel="0" collapsed="false">
      <c r="A658" s="565" t="s">
        <v>1553</v>
      </c>
      <c r="B658" s="566" t="s">
        <v>1554</v>
      </c>
      <c r="C658" s="568"/>
      <c r="D658" s="569"/>
    </row>
    <row r="659" customFormat="false" ht="15" hidden="false" customHeight="false" outlineLevel="0" collapsed="false">
      <c r="A659" s="565" t="s">
        <v>553</v>
      </c>
      <c r="B659" s="566" t="s">
        <v>554</v>
      </c>
      <c r="C659" s="568"/>
      <c r="D659" s="569"/>
    </row>
    <row r="660" customFormat="false" ht="15" hidden="false" customHeight="false" outlineLevel="0" collapsed="false">
      <c r="A660" s="565" t="s">
        <v>232</v>
      </c>
      <c r="B660" s="566" t="s">
        <v>233</v>
      </c>
      <c r="C660" s="568"/>
      <c r="D660" s="569"/>
    </row>
    <row r="661" customFormat="false" ht="15" hidden="false" customHeight="false" outlineLevel="0" collapsed="false">
      <c r="A661" s="565" t="s">
        <v>235</v>
      </c>
      <c r="B661" s="566" t="s">
        <v>236</v>
      </c>
      <c r="C661" s="568"/>
      <c r="D661" s="569"/>
    </row>
    <row r="662" customFormat="false" ht="15" hidden="false" customHeight="false" outlineLevel="0" collapsed="false">
      <c r="A662" s="565" t="s">
        <v>2387</v>
      </c>
      <c r="B662" s="566" t="s">
        <v>2388</v>
      </c>
      <c r="C662" s="568"/>
      <c r="D662" s="569"/>
    </row>
    <row r="663" customFormat="false" ht="15" hidden="false" customHeight="false" outlineLevel="0" collapsed="false">
      <c r="A663" s="565" t="s">
        <v>1019</v>
      </c>
      <c r="B663" s="566" t="s">
        <v>1020</v>
      </c>
      <c r="C663" s="568"/>
      <c r="D663" s="569"/>
    </row>
    <row r="664" customFormat="false" ht="15" hidden="false" customHeight="false" outlineLevel="0" collapsed="false">
      <c r="A664" s="565" t="s">
        <v>1023</v>
      </c>
      <c r="B664" s="566" t="s">
        <v>1024</v>
      </c>
      <c r="C664" s="568"/>
      <c r="D664" s="569"/>
    </row>
    <row r="665" customFormat="false" ht="15" hidden="false" customHeight="false" outlineLevel="0" collapsed="false">
      <c r="A665" s="565" t="s">
        <v>1028</v>
      </c>
      <c r="B665" s="566" t="s">
        <v>1029</v>
      </c>
      <c r="C665" s="568"/>
      <c r="D665" s="569"/>
    </row>
    <row r="666" customFormat="false" ht="15" hidden="false" customHeight="false" outlineLevel="0" collapsed="false">
      <c r="A666" s="565" t="s">
        <v>238</v>
      </c>
      <c r="B666" s="566" t="s">
        <v>239</v>
      </c>
      <c r="C666" s="568"/>
      <c r="D666" s="569"/>
    </row>
    <row r="667" customFormat="false" ht="15" hidden="false" customHeight="false" outlineLevel="0" collapsed="false">
      <c r="A667" s="567" t="s">
        <v>1556</v>
      </c>
      <c r="B667" s="566" t="s">
        <v>1557</v>
      </c>
      <c r="C667" s="568"/>
      <c r="D667" s="569"/>
    </row>
    <row r="668" customFormat="false" ht="15" hidden="false" customHeight="false" outlineLevel="0" collapsed="false">
      <c r="A668" s="565" t="s">
        <v>1558</v>
      </c>
      <c r="B668" s="566" t="s">
        <v>1559</v>
      </c>
      <c r="C668" s="568"/>
      <c r="D668" s="569"/>
    </row>
    <row r="669" customFormat="false" ht="15" hidden="false" customHeight="false" outlineLevel="0" collapsed="false">
      <c r="A669" s="565" t="s">
        <v>1560</v>
      </c>
      <c r="B669" s="566" t="s">
        <v>1561</v>
      </c>
      <c r="C669" s="568"/>
      <c r="D669" s="569"/>
    </row>
    <row r="670" customFormat="false" ht="15" hidden="false" customHeight="false" outlineLevel="0" collapsed="false">
      <c r="A670" s="567" t="s">
        <v>1563</v>
      </c>
      <c r="B670" s="566" t="s">
        <v>1564</v>
      </c>
      <c r="C670" s="568"/>
      <c r="D670" s="569"/>
    </row>
    <row r="671" customFormat="false" ht="15" hidden="false" customHeight="false" outlineLevel="0" collapsed="false">
      <c r="A671" s="567" t="s">
        <v>1567</v>
      </c>
      <c r="B671" s="566" t="s">
        <v>1568</v>
      </c>
      <c r="C671" s="568"/>
      <c r="D671" s="569"/>
    </row>
    <row r="672" customFormat="false" ht="15" hidden="false" customHeight="false" outlineLevel="0" collapsed="false">
      <c r="A672" s="565" t="s">
        <v>2017</v>
      </c>
      <c r="B672" s="566" t="s">
        <v>2018</v>
      </c>
      <c r="C672" s="568"/>
      <c r="D672" s="569"/>
    </row>
    <row r="673" customFormat="false" ht="15" hidden="false" customHeight="false" outlineLevel="0" collapsed="false">
      <c r="A673" s="565" t="s">
        <v>2019</v>
      </c>
      <c r="B673" s="566" t="s">
        <v>2020</v>
      </c>
      <c r="C673" s="568"/>
      <c r="D673" s="569"/>
    </row>
    <row r="674" customFormat="false" ht="15" hidden="false" customHeight="false" outlineLevel="0" collapsed="false">
      <c r="A674" s="565" t="s">
        <v>2021</v>
      </c>
      <c r="B674" s="566" t="s">
        <v>2022</v>
      </c>
      <c r="C674" s="568"/>
      <c r="D674" s="569"/>
    </row>
    <row r="675" customFormat="false" ht="15" hidden="false" customHeight="false" outlineLevel="0" collapsed="false">
      <c r="A675" s="567" t="s">
        <v>1569</v>
      </c>
      <c r="B675" s="566" t="s">
        <v>1570</v>
      </c>
      <c r="C675" s="568"/>
      <c r="D675" s="569"/>
    </row>
    <row r="676" customFormat="false" ht="15" hidden="false" customHeight="false" outlineLevel="0" collapsed="false">
      <c r="A676" s="567" t="s">
        <v>1571</v>
      </c>
      <c r="B676" s="566" t="s">
        <v>1572</v>
      </c>
      <c r="C676" s="568"/>
      <c r="D676" s="569"/>
    </row>
    <row r="677" customFormat="false" ht="15" hidden="false" customHeight="false" outlineLevel="0" collapsed="false">
      <c r="A677" s="565" t="s">
        <v>2538</v>
      </c>
      <c r="B677" s="566" t="s">
        <v>2539</v>
      </c>
      <c r="C677" s="568"/>
      <c r="D677" s="569"/>
    </row>
    <row r="678" customFormat="false" ht="15" hidden="false" customHeight="false" outlineLevel="0" collapsed="false">
      <c r="A678" s="565" t="s">
        <v>2023</v>
      </c>
      <c r="B678" s="566" t="s">
        <v>2024</v>
      </c>
      <c r="C678" s="568"/>
      <c r="D678" s="569"/>
    </row>
    <row r="679" customFormat="false" ht="15" hidden="false" customHeight="false" outlineLevel="0" collapsed="false">
      <c r="A679" s="567" t="s">
        <v>1573</v>
      </c>
      <c r="B679" s="566" t="s">
        <v>1574</v>
      </c>
      <c r="C679" s="568"/>
      <c r="D679" s="569"/>
    </row>
    <row r="680" customFormat="false" ht="15" hidden="false" customHeight="false" outlineLevel="0" collapsed="false">
      <c r="A680" s="567" t="s">
        <v>1576</v>
      </c>
      <c r="B680" s="566" t="s">
        <v>1577</v>
      </c>
      <c r="C680" s="568"/>
      <c r="D680" s="569"/>
    </row>
    <row r="681" customFormat="false" ht="15" hidden="false" customHeight="false" outlineLevel="0" collapsed="false">
      <c r="A681" s="567" t="s">
        <v>2726</v>
      </c>
      <c r="B681" s="566" t="s">
        <v>1594</v>
      </c>
      <c r="C681" s="568"/>
      <c r="D681" s="569"/>
    </row>
    <row r="682" customFormat="false" ht="15" hidden="false" customHeight="false" outlineLevel="0" collapsed="false">
      <c r="A682" s="565" t="s">
        <v>1582</v>
      </c>
      <c r="B682" s="566" t="s">
        <v>1583</v>
      </c>
      <c r="C682" s="568"/>
      <c r="D682" s="569"/>
    </row>
    <row r="683" customFormat="false" ht="15" hidden="false" customHeight="false" outlineLevel="0" collapsed="false">
      <c r="A683" s="567" t="s">
        <v>1579</v>
      </c>
      <c r="B683" s="566" t="s">
        <v>1580</v>
      </c>
      <c r="C683" s="568"/>
      <c r="D683" s="569"/>
    </row>
    <row r="684" customFormat="false" ht="15" hidden="false" customHeight="false" outlineLevel="0" collapsed="false">
      <c r="A684" s="567" t="s">
        <v>1586</v>
      </c>
      <c r="B684" s="566" t="s">
        <v>1587</v>
      </c>
      <c r="C684" s="568"/>
      <c r="D684" s="569"/>
    </row>
    <row r="685" customFormat="false" ht="15" hidden="false" customHeight="false" outlineLevel="0" collapsed="false">
      <c r="A685" s="565" t="s">
        <v>1584</v>
      </c>
      <c r="B685" s="566" t="s">
        <v>1585</v>
      </c>
      <c r="C685" s="568"/>
      <c r="D685" s="569"/>
    </row>
    <row r="686" customFormat="false" ht="15" hidden="false" customHeight="false" outlineLevel="0" collapsed="false">
      <c r="A686" s="565" t="s">
        <v>1590</v>
      </c>
      <c r="B686" s="566" t="s">
        <v>1591</v>
      </c>
      <c r="C686" s="568"/>
      <c r="D686" s="569"/>
    </row>
    <row r="687" customFormat="false" ht="15" hidden="false" customHeight="false" outlineLevel="0" collapsed="false">
      <c r="A687" s="565" t="s">
        <v>2540</v>
      </c>
      <c r="B687" s="566" t="s">
        <v>2541</v>
      </c>
      <c r="C687" s="568"/>
      <c r="D687" s="569"/>
    </row>
    <row r="688" customFormat="false" ht="15" hidden="false" customHeight="false" outlineLevel="0" collapsed="false">
      <c r="A688" s="565" t="s">
        <v>2390</v>
      </c>
      <c r="B688" s="566" t="s">
        <v>2391</v>
      </c>
      <c r="C688" s="568"/>
      <c r="D688" s="569"/>
    </row>
    <row r="689" customFormat="false" ht="15" hidden="false" customHeight="false" outlineLevel="0" collapsed="false">
      <c r="A689" s="565" t="s">
        <v>2392</v>
      </c>
      <c r="B689" s="566" t="s">
        <v>2393</v>
      </c>
      <c r="C689" s="568"/>
      <c r="D689" s="569"/>
    </row>
    <row r="690" customFormat="false" ht="15" hidden="false" customHeight="false" outlineLevel="0" collapsed="false">
      <c r="A690" s="565" t="s">
        <v>1596</v>
      </c>
      <c r="B690" s="566" t="s">
        <v>1597</v>
      </c>
      <c r="C690" s="568"/>
      <c r="D690" s="569"/>
    </row>
    <row r="691" customFormat="false" ht="15" hidden="false" customHeight="false" outlineLevel="0" collapsed="false">
      <c r="A691" s="565" t="s">
        <v>2394</v>
      </c>
      <c r="B691" s="566" t="s">
        <v>2395</v>
      </c>
      <c r="C691" s="568"/>
      <c r="D691" s="569"/>
    </row>
    <row r="692" customFormat="false" ht="15" hidden="false" customHeight="false" outlineLevel="0" collapsed="false">
      <c r="A692" s="565" t="s">
        <v>2397</v>
      </c>
      <c r="B692" s="566" t="s">
        <v>2398</v>
      </c>
      <c r="C692" s="568"/>
      <c r="D692" s="569"/>
    </row>
    <row r="693" customFormat="false" ht="15" hidden="false" customHeight="false" outlineLevel="0" collapsed="false">
      <c r="A693" s="565" t="s">
        <v>2542</v>
      </c>
      <c r="B693" s="566" t="s">
        <v>2543</v>
      </c>
      <c r="C693" s="568"/>
      <c r="D693" s="569"/>
    </row>
    <row r="694" customFormat="false" ht="15" hidden="false" customHeight="false" outlineLevel="0" collapsed="false">
      <c r="A694" s="565" t="s">
        <v>1598</v>
      </c>
      <c r="B694" s="566" t="s">
        <v>1599</v>
      </c>
      <c r="C694" s="568"/>
      <c r="D694" s="569"/>
    </row>
    <row r="695" customFormat="false" ht="15" hidden="false" customHeight="false" outlineLevel="0" collapsed="false">
      <c r="A695" s="565" t="s">
        <v>1603</v>
      </c>
      <c r="B695" s="566" t="s">
        <v>1604</v>
      </c>
      <c r="C695" s="568"/>
      <c r="D695" s="569"/>
    </row>
    <row r="696" customFormat="false" ht="15" hidden="false" customHeight="false" outlineLevel="0" collapsed="false">
      <c r="A696" s="567" t="s">
        <v>1600</v>
      </c>
      <c r="B696" s="566" t="s">
        <v>1601</v>
      </c>
      <c r="C696" s="568"/>
      <c r="D696" s="569"/>
    </row>
    <row r="697" customFormat="false" ht="15" hidden="false" customHeight="false" outlineLevel="0" collapsed="false">
      <c r="A697" s="565" t="s">
        <v>1605</v>
      </c>
      <c r="B697" s="566" t="s">
        <v>1606</v>
      </c>
      <c r="C697" s="568"/>
      <c r="D697" s="569"/>
    </row>
    <row r="698" customFormat="false" ht="15" hidden="false" customHeight="false" outlineLevel="0" collapsed="false">
      <c r="A698" s="588" t="s">
        <v>1609</v>
      </c>
      <c r="B698" s="589" t="s">
        <v>1610</v>
      </c>
      <c r="C698" s="568"/>
      <c r="D698" s="569"/>
    </row>
    <row r="699" customFormat="false" ht="15" hidden="false" customHeight="false" outlineLevel="0" collapsed="false">
      <c r="A699" s="590" t="s">
        <v>1607</v>
      </c>
      <c r="B699" s="591" t="s">
        <v>1608</v>
      </c>
      <c r="C699" s="568"/>
      <c r="D699" s="569"/>
    </row>
    <row r="700" customFormat="false" ht="15" hidden="false" customHeight="false" outlineLevel="0" collapsed="false">
      <c r="A700" s="592" t="s">
        <v>1612</v>
      </c>
      <c r="B700" s="593" t="s">
        <v>1613</v>
      </c>
      <c r="C700" s="568"/>
      <c r="D700" s="569"/>
    </row>
    <row r="701" customFormat="false" ht="15" hidden="false" customHeight="false" outlineLevel="0" collapsed="false">
      <c r="A701" s="565" t="s">
        <v>1614</v>
      </c>
      <c r="B701" s="566" t="s">
        <v>1615</v>
      </c>
      <c r="C701" s="568"/>
      <c r="D701" s="569"/>
    </row>
    <row r="702" customFormat="false" ht="15" hidden="false" customHeight="false" outlineLevel="0" collapsed="false">
      <c r="A702" s="565" t="s">
        <v>1616</v>
      </c>
      <c r="B702" s="566" t="s">
        <v>1617</v>
      </c>
      <c r="C702" s="568"/>
      <c r="D702" s="569"/>
    </row>
    <row r="703" customFormat="false" ht="15" hidden="false" customHeight="false" outlineLevel="0" collapsed="false">
      <c r="A703" s="565" t="s">
        <v>2025</v>
      </c>
      <c r="B703" s="566" t="s">
        <v>2026</v>
      </c>
      <c r="C703" s="568"/>
      <c r="D703" s="569"/>
    </row>
    <row r="704" customFormat="false" ht="15" hidden="false" customHeight="false" outlineLevel="0" collapsed="false">
      <c r="A704" s="567" t="s">
        <v>241</v>
      </c>
      <c r="B704" s="566" t="s">
        <v>242</v>
      </c>
      <c r="C704" s="568"/>
      <c r="D704" s="569"/>
    </row>
    <row r="705" customFormat="false" ht="15" hidden="false" customHeight="false" outlineLevel="0" collapsed="false">
      <c r="A705" s="565" t="s">
        <v>2399</v>
      </c>
      <c r="B705" s="566" t="s">
        <v>2400</v>
      </c>
      <c r="C705" s="568"/>
      <c r="D705" s="569"/>
    </row>
    <row r="706" customFormat="false" ht="15" hidden="false" customHeight="false" outlineLevel="0" collapsed="false">
      <c r="A706" s="565" t="s">
        <v>1048</v>
      </c>
      <c r="B706" s="566" t="s">
        <v>1049</v>
      </c>
      <c r="C706" s="568"/>
      <c r="D706" s="569"/>
    </row>
    <row r="707" customFormat="false" ht="15" hidden="false" customHeight="false" outlineLevel="0" collapsed="false">
      <c r="A707" s="594" t="s">
        <v>1054</v>
      </c>
      <c r="B707" s="566" t="s">
        <v>1055</v>
      </c>
      <c r="C707" s="568"/>
      <c r="D707" s="569"/>
    </row>
    <row r="708" customFormat="false" ht="15" hidden="false" customHeight="false" outlineLevel="0" collapsed="false">
      <c r="A708" s="594" t="s">
        <v>1061</v>
      </c>
      <c r="B708" s="566" t="s">
        <v>1062</v>
      </c>
      <c r="C708" s="568"/>
      <c r="D708" s="569"/>
    </row>
    <row r="709" customFormat="false" ht="15" hidden="false" customHeight="false" outlineLevel="0" collapsed="false">
      <c r="A709" s="594" t="s">
        <v>1032</v>
      </c>
      <c r="B709" s="566" t="s">
        <v>1033</v>
      </c>
      <c r="C709" s="568"/>
      <c r="D709" s="569"/>
    </row>
    <row r="710" customFormat="false" ht="15" hidden="false" customHeight="false" outlineLevel="0" collapsed="false">
      <c r="A710" s="594" t="s">
        <v>1037</v>
      </c>
      <c r="B710" s="566" t="s">
        <v>1038</v>
      </c>
      <c r="C710" s="568"/>
      <c r="D710" s="569"/>
    </row>
    <row r="711" customFormat="false" ht="15" hidden="false" customHeight="false" outlineLevel="0" collapsed="false">
      <c r="A711" s="594" t="s">
        <v>1041</v>
      </c>
      <c r="B711" s="566" t="s">
        <v>1042</v>
      </c>
      <c r="C711" s="568"/>
      <c r="D711" s="569"/>
    </row>
    <row r="712" customFormat="false" ht="15" hidden="false" customHeight="false" outlineLevel="0" collapsed="false">
      <c r="A712" s="594" t="s">
        <v>1045</v>
      </c>
      <c r="B712" s="566" t="s">
        <v>1046</v>
      </c>
      <c r="C712" s="568"/>
      <c r="D712" s="569"/>
    </row>
    <row r="713" customFormat="false" ht="15" hidden="false" customHeight="false" outlineLevel="0" collapsed="false">
      <c r="A713" s="567" t="s">
        <v>561</v>
      </c>
      <c r="B713" s="566" t="s">
        <v>562</v>
      </c>
      <c r="C713" s="568"/>
      <c r="D713" s="569"/>
    </row>
    <row r="714" customFormat="false" ht="15" hidden="false" customHeight="false" outlineLevel="0" collapsed="false">
      <c r="A714" s="567" t="s">
        <v>568</v>
      </c>
      <c r="B714" s="566" t="s">
        <v>569</v>
      </c>
      <c r="C714" s="568"/>
      <c r="D714" s="569"/>
    </row>
    <row r="715" customFormat="false" ht="15" hidden="false" customHeight="false" outlineLevel="0" collapsed="false">
      <c r="A715" s="565" t="s">
        <v>574</v>
      </c>
      <c r="B715" s="566" t="s">
        <v>575</v>
      </c>
      <c r="C715" s="568"/>
      <c r="D715" s="569"/>
    </row>
    <row r="716" customFormat="false" ht="15" hidden="false" customHeight="false" outlineLevel="0" collapsed="false">
      <c r="A716" s="567" t="s">
        <v>576</v>
      </c>
      <c r="B716" s="566" t="s">
        <v>577</v>
      </c>
      <c r="C716" s="568"/>
      <c r="D716" s="569"/>
    </row>
    <row r="717" customFormat="false" ht="15" hidden="false" customHeight="false" outlineLevel="0" collapsed="false">
      <c r="A717" s="567" t="s">
        <v>580</v>
      </c>
      <c r="B717" s="566" t="s">
        <v>581</v>
      </c>
      <c r="C717" s="568"/>
      <c r="D717" s="569"/>
    </row>
    <row r="718" customFormat="false" ht="15" hidden="false" customHeight="false" outlineLevel="0" collapsed="false">
      <c r="A718" s="565" t="s">
        <v>585</v>
      </c>
      <c r="B718" s="566" t="s">
        <v>586</v>
      </c>
      <c r="C718" s="568"/>
      <c r="D718" s="569"/>
    </row>
    <row r="719" customFormat="false" ht="15" hidden="false" customHeight="false" outlineLevel="0" collapsed="false">
      <c r="A719" s="565" t="s">
        <v>588</v>
      </c>
      <c r="B719" s="566" t="s">
        <v>589</v>
      </c>
      <c r="C719" s="568"/>
      <c r="D719" s="569"/>
    </row>
    <row r="720" customFormat="false" ht="15" hidden="false" customHeight="false" outlineLevel="0" collapsed="false">
      <c r="A720" s="565" t="s">
        <v>590</v>
      </c>
      <c r="B720" s="566" t="s">
        <v>591</v>
      </c>
      <c r="C720" s="568"/>
      <c r="D720" s="569"/>
    </row>
    <row r="721" customFormat="false" ht="15" hidden="false" customHeight="false" outlineLevel="0" collapsed="false">
      <c r="A721" s="565" t="s">
        <v>243</v>
      </c>
      <c r="B721" s="566" t="s">
        <v>244</v>
      </c>
      <c r="C721" s="568"/>
      <c r="D721" s="569"/>
    </row>
    <row r="722" customFormat="false" ht="15" hidden="false" customHeight="false" outlineLevel="0" collapsed="false">
      <c r="A722" s="567" t="s">
        <v>2029</v>
      </c>
      <c r="B722" s="566" t="s">
        <v>2030</v>
      </c>
      <c r="C722" s="568"/>
      <c r="D722" s="569"/>
    </row>
    <row r="723" customFormat="false" ht="15" hidden="false" customHeight="false" outlineLevel="0" collapsed="false">
      <c r="A723" s="565" t="s">
        <v>2401</v>
      </c>
      <c r="B723" s="566" t="s">
        <v>2402</v>
      </c>
      <c r="C723" s="568"/>
      <c r="D723" s="569"/>
    </row>
    <row r="724" customFormat="false" ht="15" hidden="false" customHeight="false" outlineLevel="0" collapsed="false">
      <c r="A724" s="565" t="s">
        <v>2032</v>
      </c>
      <c r="B724" s="566" t="s">
        <v>2033</v>
      </c>
      <c r="C724" s="568"/>
      <c r="D724" s="569"/>
    </row>
    <row r="725" customFormat="false" ht="15" hidden="false" customHeight="false" outlineLevel="0" collapsed="false">
      <c r="A725" s="565" t="s">
        <v>2544</v>
      </c>
      <c r="B725" s="566" t="s">
        <v>2545</v>
      </c>
      <c r="C725" s="568"/>
      <c r="D725" s="569"/>
    </row>
    <row r="726" customFormat="false" ht="15" hidden="false" customHeight="false" outlineLevel="0" collapsed="false">
      <c r="A726" s="565" t="s">
        <v>2035</v>
      </c>
      <c r="B726" s="566" t="s">
        <v>2036</v>
      </c>
      <c r="C726" s="568"/>
      <c r="D726" s="569"/>
    </row>
    <row r="727" customFormat="false" ht="15" hidden="false" customHeight="false" outlineLevel="0" collapsed="false">
      <c r="A727" s="565" t="s">
        <v>2546</v>
      </c>
      <c r="B727" s="566" t="s">
        <v>2547</v>
      </c>
      <c r="C727" s="568"/>
      <c r="D727" s="569"/>
    </row>
    <row r="728" customFormat="false" ht="15" hidden="false" customHeight="false" outlineLevel="0" collapsed="false">
      <c r="A728" s="565" t="s">
        <v>2037</v>
      </c>
      <c r="B728" s="566" t="s">
        <v>2038</v>
      </c>
      <c r="C728" s="568"/>
      <c r="D728" s="569"/>
    </row>
    <row r="729" customFormat="false" ht="15" hidden="false" customHeight="false" outlineLevel="0" collapsed="false">
      <c r="A729" s="565" t="s">
        <v>2039</v>
      </c>
      <c r="B729" s="566" t="s">
        <v>2040</v>
      </c>
      <c r="C729" s="568"/>
      <c r="D729" s="569"/>
    </row>
    <row r="730" customFormat="false" ht="15" hidden="false" customHeight="false" outlineLevel="0" collapsed="false">
      <c r="A730" s="565" t="s">
        <v>2548</v>
      </c>
      <c r="B730" s="566" t="s">
        <v>2549</v>
      </c>
      <c r="C730" s="568"/>
      <c r="D730" s="569"/>
    </row>
    <row r="731" customFormat="false" ht="15" hidden="false" customHeight="false" outlineLevel="0" collapsed="false">
      <c r="A731" s="565" t="s">
        <v>2041</v>
      </c>
      <c r="B731" s="566" t="s">
        <v>2042</v>
      </c>
      <c r="C731" s="568"/>
      <c r="D731" s="569"/>
    </row>
    <row r="732" customFormat="false" ht="15" hidden="false" customHeight="false" outlineLevel="0" collapsed="false">
      <c r="A732" s="565" t="s">
        <v>2043</v>
      </c>
      <c r="B732" s="566" t="s">
        <v>2044</v>
      </c>
      <c r="C732" s="568"/>
      <c r="D732" s="569"/>
    </row>
    <row r="733" customFormat="false" ht="15" hidden="false" customHeight="false" outlineLevel="0" collapsed="false">
      <c r="A733" s="565" t="s">
        <v>2404</v>
      </c>
      <c r="B733" s="566" t="s">
        <v>2405</v>
      </c>
      <c r="C733" s="568"/>
      <c r="D733" s="569"/>
    </row>
    <row r="734" customFormat="false" ht="15" hidden="false" customHeight="false" outlineLevel="0" collapsed="false">
      <c r="A734" s="565" t="s">
        <v>2406</v>
      </c>
      <c r="B734" s="566" t="s">
        <v>2407</v>
      </c>
      <c r="C734" s="568"/>
      <c r="D734" s="569"/>
    </row>
    <row r="735" customFormat="false" ht="15" hidden="false" customHeight="false" outlineLevel="0" collapsed="false">
      <c r="A735" s="565" t="s">
        <v>2408</v>
      </c>
      <c r="B735" s="566" t="s">
        <v>2409</v>
      </c>
      <c r="C735" s="568"/>
      <c r="D735" s="569"/>
    </row>
    <row r="736" customFormat="false" ht="15" hidden="false" customHeight="false" outlineLevel="0" collapsed="false">
      <c r="A736" s="565" t="s">
        <v>2045</v>
      </c>
      <c r="B736" s="566" t="s">
        <v>2046</v>
      </c>
      <c r="C736" s="568"/>
      <c r="D736" s="569"/>
    </row>
    <row r="737" customFormat="false" ht="15" hidden="false" customHeight="false" outlineLevel="0" collapsed="false">
      <c r="A737" s="565" t="s">
        <v>2410</v>
      </c>
      <c r="B737" s="566" t="s">
        <v>2411</v>
      </c>
      <c r="C737" s="568"/>
      <c r="D737" s="569"/>
    </row>
    <row r="738" customFormat="false" ht="15" hidden="false" customHeight="false" outlineLevel="0" collapsed="false">
      <c r="A738" s="565" t="s">
        <v>2550</v>
      </c>
      <c r="B738" s="566" t="s">
        <v>2551</v>
      </c>
      <c r="C738" s="568"/>
      <c r="D738" s="569"/>
    </row>
    <row r="739" customFormat="false" ht="15" hidden="false" customHeight="false" outlineLevel="0" collapsed="false">
      <c r="A739" s="565" t="s">
        <v>2412</v>
      </c>
      <c r="B739" s="566" t="s">
        <v>2413</v>
      </c>
      <c r="C739" s="568"/>
      <c r="D739" s="569"/>
    </row>
    <row r="740" customFormat="false" ht="15" hidden="false" customHeight="false" outlineLevel="0" collapsed="false">
      <c r="A740" s="565" t="s">
        <v>1618</v>
      </c>
      <c r="B740" s="566" t="s">
        <v>1619</v>
      </c>
      <c r="C740" s="568"/>
      <c r="D740" s="569"/>
    </row>
    <row r="741" customFormat="false" ht="15" hidden="false" customHeight="false" outlineLevel="0" collapsed="false">
      <c r="A741" s="565" t="s">
        <v>1620</v>
      </c>
      <c r="B741" s="566" t="s">
        <v>1621</v>
      </c>
      <c r="C741" s="568"/>
      <c r="D741" s="569"/>
    </row>
    <row r="742" customFormat="false" ht="15" hidden="false" customHeight="false" outlineLevel="0" collapsed="false">
      <c r="A742" s="565" t="s">
        <v>1622</v>
      </c>
      <c r="B742" s="566" t="s">
        <v>1623</v>
      </c>
      <c r="C742" s="568"/>
      <c r="D742" s="569"/>
    </row>
    <row r="743" customFormat="false" ht="15" hidden="false" customHeight="false" outlineLevel="0" collapsed="false">
      <c r="A743" s="565" t="s">
        <v>2552</v>
      </c>
      <c r="B743" s="566" t="s">
        <v>2553</v>
      </c>
      <c r="C743" s="568"/>
      <c r="D743" s="569"/>
    </row>
    <row r="744" customFormat="false" ht="15" hidden="false" customHeight="false" outlineLevel="0" collapsed="false">
      <c r="A744" s="565" t="s">
        <v>2554</v>
      </c>
      <c r="B744" s="566" t="s">
        <v>2555</v>
      </c>
      <c r="C744" s="568"/>
      <c r="D744" s="569"/>
    </row>
    <row r="745" customFormat="false" ht="15" hidden="false" customHeight="false" outlineLevel="0" collapsed="false">
      <c r="A745" s="565" t="s">
        <v>2047</v>
      </c>
      <c r="B745" s="566" t="s">
        <v>2048</v>
      </c>
      <c r="C745" s="568"/>
      <c r="D745" s="569"/>
    </row>
    <row r="746" customFormat="false" ht="15" hidden="false" customHeight="false" outlineLevel="0" collapsed="false">
      <c r="A746" s="565" t="s">
        <v>2049</v>
      </c>
      <c r="B746" s="566" t="s">
        <v>2050</v>
      </c>
      <c r="C746" s="568"/>
      <c r="D746" s="569"/>
    </row>
    <row r="747" customFormat="false" ht="15" hidden="false" customHeight="false" outlineLevel="0" collapsed="false">
      <c r="A747" s="595" t="s">
        <v>2051</v>
      </c>
      <c r="B747" s="566" t="s">
        <v>2052</v>
      </c>
      <c r="C747" s="568"/>
      <c r="D747" s="569"/>
    </row>
    <row r="748" customFormat="false" ht="15" hidden="false" customHeight="false" outlineLevel="0" collapsed="false">
      <c r="A748" s="567" t="s">
        <v>2053</v>
      </c>
      <c r="B748" s="566" t="s">
        <v>2054</v>
      </c>
      <c r="C748" s="568"/>
      <c r="D748" s="569"/>
    </row>
    <row r="749" customFormat="false" ht="15" hidden="false" customHeight="false" outlineLevel="0" collapsed="false">
      <c r="A749" s="565" t="s">
        <v>2055</v>
      </c>
      <c r="B749" s="566" t="s">
        <v>2056</v>
      </c>
      <c r="C749" s="568"/>
      <c r="D749" s="569"/>
    </row>
    <row r="750" customFormat="false" ht="15" hidden="false" customHeight="false" outlineLevel="0" collapsed="false">
      <c r="A750" s="565" t="s">
        <v>2556</v>
      </c>
      <c r="B750" s="566" t="s">
        <v>2557</v>
      </c>
      <c r="C750" s="568"/>
      <c r="D750" s="569"/>
    </row>
    <row r="751" customFormat="false" ht="15" hidden="false" customHeight="false" outlineLevel="0" collapsed="false">
      <c r="A751" s="565" t="s">
        <v>1203</v>
      </c>
      <c r="B751" s="566" t="s">
        <v>1204</v>
      </c>
      <c r="C751" s="568"/>
      <c r="D751" s="569"/>
    </row>
    <row r="752" customFormat="false" ht="15" hidden="false" customHeight="false" outlineLevel="0" collapsed="false">
      <c r="A752" s="565" t="s">
        <v>2057</v>
      </c>
      <c r="B752" s="566" t="s">
        <v>2058</v>
      </c>
      <c r="C752" s="568"/>
      <c r="D752" s="569"/>
    </row>
    <row r="753" customFormat="false" ht="15" hidden="false" customHeight="false" outlineLevel="0" collapsed="false">
      <c r="A753" s="565" t="s">
        <v>596</v>
      </c>
      <c r="B753" s="566" t="s">
        <v>597</v>
      </c>
      <c r="C753" s="568"/>
      <c r="D753" s="569"/>
    </row>
    <row r="754" customFormat="false" ht="15" hidden="false" customHeight="false" outlineLevel="0" collapsed="false">
      <c r="A754" s="565" t="s">
        <v>599</v>
      </c>
      <c r="B754" s="566" t="s">
        <v>600</v>
      </c>
      <c r="C754" s="568"/>
      <c r="D754" s="569"/>
    </row>
    <row r="755" customFormat="false" ht="15" hidden="false" customHeight="false" outlineLevel="0" collapsed="false">
      <c r="A755" s="565" t="s">
        <v>606</v>
      </c>
      <c r="B755" s="566" t="s">
        <v>607</v>
      </c>
      <c r="C755" s="568"/>
      <c r="D755" s="569"/>
    </row>
    <row r="756" customFormat="false" ht="15" hidden="false" customHeight="false" outlineLevel="0" collapsed="false">
      <c r="A756" s="567" t="s">
        <v>611</v>
      </c>
      <c r="B756" s="566" t="s">
        <v>612</v>
      </c>
      <c r="C756" s="568"/>
      <c r="D756" s="569"/>
    </row>
    <row r="757" customFormat="false" ht="15" hidden="false" customHeight="false" outlineLevel="0" collapsed="false">
      <c r="A757" s="565" t="s">
        <v>616</v>
      </c>
      <c r="B757" s="566" t="s">
        <v>617</v>
      </c>
      <c r="C757" s="568"/>
      <c r="D757" s="569"/>
    </row>
    <row r="758" customFormat="false" ht="15" hidden="false" customHeight="false" outlineLevel="0" collapsed="false">
      <c r="A758" s="565" t="s">
        <v>619</v>
      </c>
      <c r="B758" s="566" t="s">
        <v>620</v>
      </c>
      <c r="C758" s="568"/>
      <c r="D758" s="569"/>
    </row>
    <row r="759" customFormat="false" ht="15" hidden="false" customHeight="false" outlineLevel="0" collapsed="false">
      <c r="A759" s="567" t="s">
        <v>626</v>
      </c>
      <c r="B759" s="566" t="s">
        <v>627</v>
      </c>
      <c r="C759" s="568"/>
      <c r="D759" s="569"/>
    </row>
    <row r="760" customFormat="false" ht="15" hidden="false" customHeight="false" outlineLevel="0" collapsed="false">
      <c r="A760" s="565" t="s">
        <v>2414</v>
      </c>
      <c r="B760" s="566" t="s">
        <v>2415</v>
      </c>
      <c r="C760" s="568"/>
      <c r="D760" s="569"/>
    </row>
    <row r="761" customFormat="false" ht="15" hidden="false" customHeight="false" outlineLevel="0" collapsed="false">
      <c r="A761" s="567" t="s">
        <v>246</v>
      </c>
      <c r="B761" s="566" t="s">
        <v>247</v>
      </c>
      <c r="C761" s="568"/>
      <c r="D761" s="569"/>
    </row>
    <row r="762" customFormat="false" ht="15" hidden="false" customHeight="false" outlineLevel="0" collapsed="false">
      <c r="A762" s="567" t="s">
        <v>1624</v>
      </c>
      <c r="B762" s="566" t="s">
        <v>1625</v>
      </c>
      <c r="C762" s="568"/>
      <c r="D762" s="569"/>
    </row>
    <row r="763" customFormat="false" ht="15" hidden="false" customHeight="false" outlineLevel="0" collapsed="false">
      <c r="A763" s="567" t="s">
        <v>2068</v>
      </c>
      <c r="B763" s="566" t="s">
        <v>2069</v>
      </c>
      <c r="C763" s="568"/>
      <c r="D763" s="569"/>
    </row>
    <row r="764" customFormat="false" ht="15" hidden="false" customHeight="false" outlineLevel="0" collapsed="false">
      <c r="A764" s="565" t="s">
        <v>2558</v>
      </c>
      <c r="B764" s="566" t="s">
        <v>2559</v>
      </c>
      <c r="C764" s="568"/>
      <c r="D764" s="569"/>
    </row>
    <row r="765" customFormat="false" ht="15" hidden="false" customHeight="false" outlineLevel="0" collapsed="false">
      <c r="A765" s="565" t="s">
        <v>2071</v>
      </c>
      <c r="B765" s="566" t="s">
        <v>2072</v>
      </c>
      <c r="C765" s="568"/>
      <c r="D765" s="569"/>
    </row>
    <row r="766" customFormat="false" ht="15" hidden="false" customHeight="false" outlineLevel="0" collapsed="false">
      <c r="A766" s="567" t="s">
        <v>2073</v>
      </c>
      <c r="B766" s="566" t="s">
        <v>2074</v>
      </c>
      <c r="C766" s="568"/>
      <c r="D766" s="569"/>
    </row>
    <row r="767" customFormat="false" ht="15" hidden="false" customHeight="false" outlineLevel="0" collapsed="false">
      <c r="A767" s="565" t="s">
        <v>2076</v>
      </c>
      <c r="B767" s="566" t="s">
        <v>2077</v>
      </c>
      <c r="C767" s="568"/>
      <c r="D767" s="569"/>
    </row>
    <row r="768" customFormat="false" ht="15" hidden="false" customHeight="false" outlineLevel="0" collapsed="false">
      <c r="A768" s="565" t="s">
        <v>2059</v>
      </c>
      <c r="B768" s="566" t="s">
        <v>2060</v>
      </c>
      <c r="C768" s="568"/>
      <c r="D768" s="569"/>
    </row>
    <row r="769" customFormat="false" ht="15" hidden="false" customHeight="false" outlineLevel="0" collapsed="false">
      <c r="A769" s="565" t="s">
        <v>2061</v>
      </c>
      <c r="B769" s="566" t="s">
        <v>2062</v>
      </c>
      <c r="C769" s="568"/>
      <c r="D769" s="569"/>
    </row>
    <row r="770" customFormat="false" ht="15" hidden="false" customHeight="false" outlineLevel="0" collapsed="false">
      <c r="A770" s="565" t="s">
        <v>2063</v>
      </c>
      <c r="B770" s="566" t="s">
        <v>2064</v>
      </c>
      <c r="C770" s="568"/>
      <c r="D770" s="569"/>
    </row>
    <row r="771" customFormat="false" ht="15" hidden="false" customHeight="false" outlineLevel="0" collapsed="false">
      <c r="A771" s="565" t="s">
        <v>2560</v>
      </c>
      <c r="B771" s="566" t="s">
        <v>2561</v>
      </c>
      <c r="C771" s="568"/>
      <c r="D771" s="569"/>
    </row>
    <row r="772" customFormat="false" ht="15" hidden="false" customHeight="false" outlineLevel="0" collapsed="false">
      <c r="A772" s="565" t="s">
        <v>2066</v>
      </c>
      <c r="B772" s="566" t="s">
        <v>2067</v>
      </c>
      <c r="C772" s="568"/>
      <c r="D772" s="569"/>
    </row>
    <row r="773" customFormat="false" ht="15" hidden="false" customHeight="false" outlineLevel="0" collapsed="false">
      <c r="A773" s="565" t="s">
        <v>2416</v>
      </c>
      <c r="B773" s="566" t="s">
        <v>2417</v>
      </c>
      <c r="C773" s="568"/>
      <c r="D773" s="569"/>
    </row>
    <row r="774" customFormat="false" ht="15" hidden="false" customHeight="false" outlineLevel="0" collapsed="false">
      <c r="A774" s="565" t="s">
        <v>2418</v>
      </c>
      <c r="B774" s="566" t="s">
        <v>2419</v>
      </c>
      <c r="C774" s="568"/>
      <c r="D774" s="569"/>
    </row>
    <row r="775" customFormat="false" ht="15" hidden="false" customHeight="false" outlineLevel="0" collapsed="false">
      <c r="A775" s="565" t="s">
        <v>2420</v>
      </c>
      <c r="B775" s="566" t="s">
        <v>2421</v>
      </c>
      <c r="C775" s="568"/>
      <c r="D775" s="569"/>
    </row>
    <row r="776" customFormat="false" ht="15" hidden="false" customHeight="false" outlineLevel="0" collapsed="false">
      <c r="A776" s="565" t="s">
        <v>2422</v>
      </c>
      <c r="B776" s="566" t="s">
        <v>2423</v>
      </c>
      <c r="C776" s="568"/>
      <c r="D776" s="569"/>
    </row>
    <row r="777" customFormat="false" ht="15" hidden="false" customHeight="false" outlineLevel="0" collapsed="false">
      <c r="A777" s="594" t="s">
        <v>1065</v>
      </c>
      <c r="B777" s="566" t="s">
        <v>1066</v>
      </c>
      <c r="C777" s="568"/>
      <c r="D777" s="569"/>
    </row>
    <row r="778" customFormat="false" ht="15" hidden="false" customHeight="false" outlineLevel="0" collapsed="false">
      <c r="A778" s="565" t="s">
        <v>1071</v>
      </c>
      <c r="B778" s="566" t="s">
        <v>1072</v>
      </c>
      <c r="C778" s="568"/>
      <c r="D778" s="569"/>
    </row>
    <row r="779" customFormat="false" ht="15" hidden="false" customHeight="false" outlineLevel="0" collapsed="false">
      <c r="A779" s="565" t="s">
        <v>1077</v>
      </c>
      <c r="B779" s="566" t="s">
        <v>1078</v>
      </c>
      <c r="C779" s="568"/>
      <c r="D779" s="569"/>
    </row>
    <row r="780" customFormat="false" ht="15" hidden="false" customHeight="false" outlineLevel="0" collapsed="false">
      <c r="A780" s="565" t="s">
        <v>2425</v>
      </c>
      <c r="B780" s="566" t="s">
        <v>2426</v>
      </c>
      <c r="C780" s="568"/>
      <c r="D780" s="569"/>
    </row>
    <row r="781" customFormat="false" ht="15" hidden="false" customHeight="false" outlineLevel="0" collapsed="false">
      <c r="A781" s="565" t="s">
        <v>250</v>
      </c>
      <c r="B781" s="566" t="s">
        <v>251</v>
      </c>
      <c r="C781" s="568"/>
      <c r="D781" s="569"/>
    </row>
    <row r="782" customFormat="false" ht="15" hidden="false" customHeight="false" outlineLevel="0" collapsed="false">
      <c r="A782" s="567" t="s">
        <v>248</v>
      </c>
      <c r="B782" s="566" t="s">
        <v>249</v>
      </c>
      <c r="C782" s="568"/>
      <c r="D782" s="569"/>
    </row>
    <row r="783" customFormat="false" ht="15" hidden="false" customHeight="false" outlineLevel="0" collapsed="false">
      <c r="A783" s="565" t="s">
        <v>2427</v>
      </c>
      <c r="B783" s="566" t="s">
        <v>2428</v>
      </c>
      <c r="C783" s="568"/>
      <c r="D783" s="569"/>
    </row>
    <row r="784" customFormat="false" ht="15" hidden="false" customHeight="false" outlineLevel="0" collapsed="false">
      <c r="A784" s="565" t="s">
        <v>2430</v>
      </c>
      <c r="B784" s="566" t="s">
        <v>2431</v>
      </c>
      <c r="C784" s="568"/>
      <c r="D784" s="569"/>
    </row>
    <row r="785" customFormat="false" ht="15" hidden="false" customHeight="false" outlineLevel="0" collapsed="false">
      <c r="A785" s="565" t="s">
        <v>2078</v>
      </c>
      <c r="B785" s="566" t="s">
        <v>2079</v>
      </c>
      <c r="C785" s="568"/>
      <c r="D785" s="569"/>
    </row>
    <row r="786" customFormat="false" ht="15" hidden="false" customHeight="false" outlineLevel="0" collapsed="false">
      <c r="A786" s="565" t="s">
        <v>2562</v>
      </c>
      <c r="B786" s="566" t="s">
        <v>2563</v>
      </c>
      <c r="C786" s="568"/>
      <c r="D786" s="569"/>
    </row>
    <row r="787" customFormat="false" ht="15" hidden="false" customHeight="false" outlineLevel="0" collapsed="false">
      <c r="A787" s="567" t="s">
        <v>253</v>
      </c>
      <c r="B787" s="566" t="s">
        <v>254</v>
      </c>
      <c r="C787" s="568"/>
      <c r="D787" s="569"/>
    </row>
    <row r="788" customFormat="false" ht="15" hidden="false" customHeight="false" outlineLevel="0" collapsed="false">
      <c r="A788" s="565" t="s">
        <v>2432</v>
      </c>
      <c r="B788" s="566" t="s">
        <v>2433</v>
      </c>
      <c r="C788" s="568"/>
      <c r="D788" s="569"/>
    </row>
    <row r="789" customFormat="false" ht="15" hidden="false" customHeight="false" outlineLevel="0" collapsed="false">
      <c r="A789" s="565" t="s">
        <v>2434</v>
      </c>
      <c r="B789" s="566" t="s">
        <v>2435</v>
      </c>
      <c r="C789" s="568"/>
      <c r="D789" s="569"/>
    </row>
    <row r="790" customFormat="false" ht="15" hidden="false" customHeight="false" outlineLevel="0" collapsed="false">
      <c r="A790" s="565" t="s">
        <v>2436</v>
      </c>
      <c r="B790" s="566" t="s">
        <v>2437</v>
      </c>
      <c r="C790" s="568"/>
      <c r="D790" s="569"/>
    </row>
    <row r="791" customFormat="false" ht="15" hidden="false" customHeight="false" outlineLevel="0" collapsed="false">
      <c r="A791" s="567" t="s">
        <v>1628</v>
      </c>
      <c r="B791" s="566" t="s">
        <v>1629</v>
      </c>
      <c r="C791" s="568"/>
      <c r="D791" s="569"/>
    </row>
    <row r="792" customFormat="false" ht="15" hidden="false" customHeight="false" outlineLevel="0" collapsed="false">
      <c r="A792" s="567" t="s">
        <v>1631</v>
      </c>
      <c r="B792" s="566" t="s">
        <v>1632</v>
      </c>
      <c r="C792" s="568"/>
      <c r="D792" s="569"/>
    </row>
    <row r="793" customFormat="false" ht="15" hidden="false" customHeight="false" outlineLevel="0" collapsed="false">
      <c r="A793" s="567" t="s">
        <v>1634</v>
      </c>
      <c r="B793" s="566" t="s">
        <v>2727</v>
      </c>
      <c r="C793" s="568"/>
      <c r="D793" s="569"/>
    </row>
    <row r="794" customFormat="false" ht="15" hidden="false" customHeight="false" outlineLevel="0" collapsed="false">
      <c r="A794" s="567" t="s">
        <v>2080</v>
      </c>
      <c r="B794" s="566" t="s">
        <v>2081</v>
      </c>
      <c r="C794" s="568"/>
      <c r="D794" s="569"/>
    </row>
    <row r="795" customFormat="false" ht="15" hidden="false" customHeight="false" outlineLevel="0" collapsed="false">
      <c r="A795" s="565" t="s">
        <v>2084</v>
      </c>
      <c r="B795" s="566" t="s">
        <v>2085</v>
      </c>
      <c r="C795" s="568"/>
      <c r="D795" s="569"/>
    </row>
    <row r="796" customFormat="false" ht="15" hidden="false" customHeight="false" outlineLevel="0" collapsed="false">
      <c r="A796" s="565" t="s">
        <v>2086</v>
      </c>
      <c r="B796" s="566" t="s">
        <v>2087</v>
      </c>
      <c r="C796" s="568"/>
      <c r="D796" s="569"/>
    </row>
    <row r="797" customFormat="false" ht="15" hidden="false" customHeight="false" outlineLevel="0" collapsed="false">
      <c r="A797" s="565" t="s">
        <v>2088</v>
      </c>
      <c r="B797" s="566" t="s">
        <v>2089</v>
      </c>
      <c r="C797" s="568"/>
      <c r="D797" s="569"/>
    </row>
    <row r="798" customFormat="false" ht="15" hidden="false" customHeight="false" outlineLevel="0" collapsed="false">
      <c r="A798" s="565" t="s">
        <v>2082</v>
      </c>
      <c r="B798" s="566" t="s">
        <v>2083</v>
      </c>
      <c r="C798" s="568"/>
      <c r="D798" s="569"/>
    </row>
    <row r="799" customFormat="false" ht="15" hidden="false" customHeight="false" outlineLevel="0" collapsed="false">
      <c r="A799" s="565" t="s">
        <v>2564</v>
      </c>
      <c r="B799" s="566" t="s">
        <v>2565</v>
      </c>
      <c r="C799" s="568"/>
      <c r="D799" s="569"/>
    </row>
    <row r="800" customFormat="false" ht="15" hidden="false" customHeight="false" outlineLevel="0" collapsed="false">
      <c r="A800" s="565" t="s">
        <v>2566</v>
      </c>
      <c r="B800" s="566" t="s">
        <v>2567</v>
      </c>
      <c r="C800" s="568"/>
      <c r="D800" s="569"/>
    </row>
    <row r="801" customFormat="false" ht="15" hidden="false" customHeight="false" outlineLevel="0" collapsed="false">
      <c r="A801" s="565" t="s">
        <v>2568</v>
      </c>
      <c r="B801" s="566" t="s">
        <v>2569</v>
      </c>
      <c r="C801" s="568"/>
      <c r="D801" s="569"/>
    </row>
    <row r="802" customFormat="false" ht="15" hidden="false" customHeight="false" outlineLevel="0" collapsed="false">
      <c r="A802" s="567" t="s">
        <v>1636</v>
      </c>
      <c r="B802" s="566" t="s">
        <v>1637</v>
      </c>
      <c r="C802" s="568"/>
      <c r="D802" s="569"/>
    </row>
    <row r="803" customFormat="false" ht="15" hidden="false" customHeight="false" outlineLevel="0" collapsed="false">
      <c r="A803" s="565" t="s">
        <v>2570</v>
      </c>
      <c r="B803" s="566" t="s">
        <v>2571</v>
      </c>
      <c r="C803" s="568"/>
      <c r="D803" s="569"/>
    </row>
    <row r="804" customFormat="false" ht="15" hidden="false" customHeight="false" outlineLevel="0" collapsed="false">
      <c r="A804" s="565" t="s">
        <v>1639</v>
      </c>
      <c r="B804" s="566" t="s">
        <v>1640</v>
      </c>
      <c r="C804" s="568"/>
      <c r="D804" s="569"/>
    </row>
    <row r="805" customFormat="false" ht="15" hidden="false" customHeight="false" outlineLevel="0" collapsed="false">
      <c r="A805" s="565" t="s">
        <v>255</v>
      </c>
      <c r="B805" s="566" t="s">
        <v>256</v>
      </c>
      <c r="C805" s="568"/>
      <c r="D805" s="569"/>
    </row>
    <row r="806" customFormat="false" ht="15" hidden="false" customHeight="false" outlineLevel="0" collapsed="false">
      <c r="A806" s="565" t="s">
        <v>1079</v>
      </c>
      <c r="B806" s="566" t="s">
        <v>1080</v>
      </c>
      <c r="C806" s="568"/>
      <c r="D806" s="569"/>
    </row>
    <row r="807" customFormat="false" ht="15" hidden="false" customHeight="false" outlineLevel="0" collapsed="false">
      <c r="A807" s="565" t="s">
        <v>1084</v>
      </c>
      <c r="B807" s="566" t="s">
        <v>1085</v>
      </c>
      <c r="C807" s="568"/>
      <c r="D807" s="569"/>
    </row>
    <row r="808" customFormat="false" ht="15" hidden="false" customHeight="false" outlineLevel="0" collapsed="false">
      <c r="A808" s="565" t="s">
        <v>1091</v>
      </c>
      <c r="B808" s="566" t="s">
        <v>1092</v>
      </c>
      <c r="C808" s="568"/>
      <c r="D808" s="569"/>
    </row>
    <row r="809" customFormat="false" ht="15" hidden="false" customHeight="false" outlineLevel="0" collapsed="false">
      <c r="A809" s="565" t="s">
        <v>1098</v>
      </c>
      <c r="B809" s="566" t="s">
        <v>1099</v>
      </c>
      <c r="C809" s="568"/>
      <c r="D809" s="569"/>
    </row>
    <row r="810" customFormat="false" ht="15" hidden="false" customHeight="false" outlineLevel="0" collapsed="false">
      <c r="A810" s="565" t="s">
        <v>1103</v>
      </c>
      <c r="B810" s="566" t="s">
        <v>1104</v>
      </c>
      <c r="C810" s="568"/>
      <c r="D810" s="569"/>
    </row>
    <row r="811" customFormat="false" ht="15" hidden="false" customHeight="false" outlineLevel="0" collapsed="false">
      <c r="A811" s="565" t="s">
        <v>1106</v>
      </c>
      <c r="B811" s="566" t="s">
        <v>1107</v>
      </c>
      <c r="C811" s="568"/>
      <c r="D811" s="569"/>
    </row>
    <row r="812" customFormat="false" ht="15" hidden="false" customHeight="false" outlineLevel="0" collapsed="false">
      <c r="A812" s="565" t="s">
        <v>1113</v>
      </c>
      <c r="B812" s="566" t="s">
        <v>1114</v>
      </c>
      <c r="C812" s="568"/>
      <c r="D812" s="569"/>
    </row>
    <row r="813" customFormat="false" ht="15" hidden="false" customHeight="false" outlineLevel="0" collapsed="false">
      <c r="A813" s="565" t="s">
        <v>1111</v>
      </c>
      <c r="B813" s="566" t="s">
        <v>1112</v>
      </c>
      <c r="C813" s="568"/>
      <c r="D813" s="569"/>
    </row>
    <row r="814" customFormat="false" ht="15" hidden="false" customHeight="false" outlineLevel="0" collapsed="false">
      <c r="A814" s="565" t="s">
        <v>1117</v>
      </c>
      <c r="B814" s="566" t="s">
        <v>1118</v>
      </c>
      <c r="C814" s="568"/>
      <c r="D814" s="569"/>
    </row>
    <row r="815" customFormat="false" ht="15" hidden="false" customHeight="false" outlineLevel="0" collapsed="false">
      <c r="A815" s="565" t="s">
        <v>1119</v>
      </c>
      <c r="B815" s="566" t="s">
        <v>1120</v>
      </c>
      <c r="C815" s="568"/>
      <c r="D815" s="569"/>
    </row>
    <row r="816" customFormat="false" ht="15" hidden="false" customHeight="false" outlineLevel="0" collapsed="false">
      <c r="A816" s="567" t="s">
        <v>258</v>
      </c>
      <c r="B816" s="566" t="s">
        <v>259</v>
      </c>
      <c r="C816" s="568"/>
      <c r="D816" s="569"/>
    </row>
    <row r="817" customFormat="false" ht="15" hidden="false" customHeight="false" outlineLevel="0" collapsed="false">
      <c r="A817" s="567" t="s">
        <v>1641</v>
      </c>
      <c r="B817" s="566" t="s">
        <v>1642</v>
      </c>
      <c r="C817" s="568"/>
      <c r="D817" s="569"/>
    </row>
    <row r="818" customFormat="false" ht="15" hidden="false" customHeight="false" outlineLevel="0" collapsed="false">
      <c r="A818" s="565" t="s">
        <v>48</v>
      </c>
      <c r="B818" s="566" t="s">
        <v>49</v>
      </c>
      <c r="C818" s="568"/>
      <c r="D818" s="569"/>
    </row>
    <row r="819" customFormat="false" ht="15" hidden="false" customHeight="false" outlineLevel="0" collapsed="false">
      <c r="A819" s="567" t="s">
        <v>260</v>
      </c>
      <c r="B819" s="566" t="s">
        <v>261</v>
      </c>
      <c r="C819" s="568"/>
      <c r="D819" s="569"/>
    </row>
    <row r="820" customFormat="false" ht="15" hidden="false" customHeight="false" outlineLevel="0" collapsed="false">
      <c r="A820" s="565" t="s">
        <v>2090</v>
      </c>
      <c r="B820" s="566" t="s">
        <v>2091</v>
      </c>
      <c r="C820" s="568"/>
      <c r="D820" s="569"/>
    </row>
    <row r="821" customFormat="false" ht="15" hidden="false" customHeight="false" outlineLevel="0" collapsed="false">
      <c r="A821" s="565" t="s">
        <v>2438</v>
      </c>
      <c r="B821" s="566" t="s">
        <v>2439</v>
      </c>
      <c r="C821" s="568"/>
      <c r="D821" s="569"/>
    </row>
    <row r="822" customFormat="false" ht="15" hidden="false" customHeight="false" outlineLevel="0" collapsed="false">
      <c r="A822" s="565" t="s">
        <v>2572</v>
      </c>
      <c r="B822" s="566" t="s">
        <v>2573</v>
      </c>
      <c r="C822" s="568"/>
      <c r="D822" s="569"/>
    </row>
    <row r="823" customFormat="false" ht="15" hidden="false" customHeight="false" outlineLevel="0" collapsed="false">
      <c r="A823" s="565" t="s">
        <v>2440</v>
      </c>
      <c r="B823" s="566" t="s">
        <v>2441</v>
      </c>
      <c r="C823" s="568"/>
      <c r="D823" s="569"/>
    </row>
    <row r="824" customFormat="false" ht="15" hidden="false" customHeight="false" outlineLevel="0" collapsed="false">
      <c r="A824" s="567" t="s">
        <v>263</v>
      </c>
      <c r="B824" s="566" t="s">
        <v>264</v>
      </c>
      <c r="C824" s="568"/>
      <c r="D824" s="569"/>
    </row>
    <row r="825" customFormat="false" ht="15" hidden="false" customHeight="false" outlineLevel="0" collapsed="false">
      <c r="A825" s="567" t="s">
        <v>267</v>
      </c>
      <c r="B825" s="566" t="s">
        <v>268</v>
      </c>
      <c r="C825" s="568"/>
      <c r="D825" s="569"/>
    </row>
    <row r="826" customFormat="false" ht="15" hidden="false" customHeight="false" outlineLevel="0" collapsed="false">
      <c r="A826" s="565" t="s">
        <v>1644</v>
      </c>
      <c r="B826" s="566" t="s">
        <v>1645</v>
      </c>
      <c r="C826" s="568"/>
      <c r="D826" s="569"/>
    </row>
    <row r="827" customFormat="false" ht="15" hidden="false" customHeight="false" outlineLevel="0" collapsed="false">
      <c r="A827" s="565" t="s">
        <v>1646</v>
      </c>
      <c r="B827" s="566" t="s">
        <v>1647</v>
      </c>
      <c r="C827" s="568"/>
      <c r="D827" s="569"/>
    </row>
    <row r="828" customFormat="false" ht="15" hidden="false" customHeight="false" outlineLevel="0" collapsed="false">
      <c r="A828" s="565" t="s">
        <v>2442</v>
      </c>
      <c r="B828" s="566" t="s">
        <v>2443</v>
      </c>
      <c r="C828" s="568"/>
      <c r="D828" s="569"/>
    </row>
    <row r="829" customFormat="false" ht="15" hidden="false" customHeight="false" outlineLevel="0" collapsed="false">
      <c r="A829" s="567" t="s">
        <v>270</v>
      </c>
      <c r="B829" s="566" t="s">
        <v>271</v>
      </c>
      <c r="C829" s="568"/>
      <c r="D829" s="569"/>
    </row>
    <row r="830" customFormat="false" ht="15" hidden="false" customHeight="false" outlineLevel="0" collapsed="false">
      <c r="A830" s="565" t="s">
        <v>2444</v>
      </c>
      <c r="B830" s="566" t="s">
        <v>2445</v>
      </c>
      <c r="C830" s="568"/>
      <c r="D830" s="569"/>
    </row>
    <row r="831" customFormat="false" ht="15" hidden="false" customHeight="false" outlineLevel="0" collapsed="false">
      <c r="A831" s="565" t="s">
        <v>1121</v>
      </c>
      <c r="B831" s="566" t="s">
        <v>1122</v>
      </c>
      <c r="C831" s="568"/>
      <c r="D831" s="569"/>
    </row>
    <row r="832" customFormat="false" ht="15" hidden="false" customHeight="false" outlineLevel="0" collapsed="false">
      <c r="A832" s="565" t="s">
        <v>1206</v>
      </c>
      <c r="B832" s="566" t="s">
        <v>1207</v>
      </c>
      <c r="C832" s="568"/>
      <c r="D832" s="569"/>
    </row>
    <row r="833" customFormat="false" ht="15" hidden="false" customHeight="false" outlineLevel="0" collapsed="false">
      <c r="A833" s="565" t="s">
        <v>2446</v>
      </c>
      <c r="B833" s="566" t="s">
        <v>2447</v>
      </c>
      <c r="C833" s="568"/>
      <c r="D833" s="569"/>
    </row>
    <row r="834" customFormat="false" ht="15" hidden="false" customHeight="false" outlineLevel="0" collapsed="false">
      <c r="A834" s="567" t="s">
        <v>272</v>
      </c>
      <c r="B834" s="587" t="s">
        <v>273</v>
      </c>
      <c r="C834" s="568"/>
      <c r="D834" s="569"/>
    </row>
    <row r="835" customFormat="false" ht="15" hidden="false" customHeight="false" outlineLevel="0" collapsed="false">
      <c r="A835" s="565" t="s">
        <v>2092</v>
      </c>
      <c r="B835" s="566" t="s">
        <v>2093</v>
      </c>
      <c r="C835" s="568"/>
      <c r="D835" s="569"/>
    </row>
    <row r="836" customFormat="false" ht="15" hidden="false" customHeight="false" outlineLevel="0" collapsed="false">
      <c r="A836" s="567" t="s">
        <v>278</v>
      </c>
      <c r="B836" s="566" t="s">
        <v>279</v>
      </c>
      <c r="C836" s="568"/>
      <c r="D836" s="569"/>
    </row>
    <row r="837" customFormat="false" ht="15" hidden="false" customHeight="false" outlineLevel="0" collapsed="false">
      <c r="A837" s="565" t="s">
        <v>282</v>
      </c>
      <c r="B837" s="566" t="s">
        <v>283</v>
      </c>
      <c r="C837" s="568"/>
      <c r="D837" s="569"/>
    </row>
    <row r="838" customFormat="false" ht="15" hidden="false" customHeight="false" outlineLevel="0" collapsed="false">
      <c r="A838" s="567" t="s">
        <v>286</v>
      </c>
      <c r="B838" s="566" t="s">
        <v>287</v>
      </c>
      <c r="C838" s="568"/>
      <c r="D838" s="569"/>
    </row>
    <row r="839" customFormat="false" ht="15" hidden="false" customHeight="false" outlineLevel="0" collapsed="false">
      <c r="A839" s="565" t="s">
        <v>290</v>
      </c>
      <c r="B839" s="566" t="s">
        <v>291</v>
      </c>
      <c r="C839" s="568"/>
      <c r="D839" s="569"/>
    </row>
    <row r="840" customFormat="false" ht="15" hidden="false" customHeight="false" outlineLevel="0" collapsed="false">
      <c r="A840" s="565" t="s">
        <v>1126</v>
      </c>
      <c r="B840" s="566" t="s">
        <v>1127</v>
      </c>
      <c r="C840" s="568"/>
      <c r="D840" s="569"/>
    </row>
    <row r="841" customFormat="false" ht="15" hidden="false" customHeight="false" outlineLevel="0" collapsed="false">
      <c r="A841" s="565" t="s">
        <v>293</v>
      </c>
      <c r="B841" s="566" t="s">
        <v>294</v>
      </c>
      <c r="C841" s="568"/>
      <c r="D841" s="569"/>
    </row>
    <row r="842" customFormat="false" ht="15" hidden="false" customHeight="false" outlineLevel="0" collapsed="false">
      <c r="A842" s="567" t="s">
        <v>1648</v>
      </c>
      <c r="B842" s="566" t="s">
        <v>1649</v>
      </c>
      <c r="C842" s="568"/>
      <c r="D842" s="569"/>
    </row>
    <row r="843" customFormat="false" ht="15" hidden="false" customHeight="false" outlineLevel="0" collapsed="false">
      <c r="A843" s="567" t="s">
        <v>634</v>
      </c>
      <c r="B843" s="566" t="s">
        <v>635</v>
      </c>
      <c r="C843" s="568"/>
      <c r="D843" s="569"/>
    </row>
    <row r="844" customFormat="false" ht="15" hidden="false" customHeight="false" outlineLevel="0" collapsed="false">
      <c r="A844" s="567" t="s">
        <v>295</v>
      </c>
      <c r="B844" s="566" t="s">
        <v>296</v>
      </c>
      <c r="C844" s="568"/>
      <c r="D844" s="569"/>
    </row>
    <row r="845" customFormat="false" ht="15" hidden="false" customHeight="false" outlineLevel="0" collapsed="false">
      <c r="A845" s="567" t="s">
        <v>2094</v>
      </c>
      <c r="B845" s="566" t="s">
        <v>2095</v>
      </c>
      <c r="C845" s="568"/>
      <c r="D845" s="569"/>
    </row>
    <row r="846" customFormat="false" ht="15" hidden="false" customHeight="false" outlineLevel="0" collapsed="false">
      <c r="A846" s="565" t="s">
        <v>2096</v>
      </c>
      <c r="B846" s="566" t="s">
        <v>2097</v>
      </c>
      <c r="C846" s="568"/>
      <c r="D846" s="569"/>
    </row>
    <row r="847" customFormat="false" ht="15" hidden="false" customHeight="false" outlineLevel="0" collapsed="false">
      <c r="A847" s="567" t="s">
        <v>2098</v>
      </c>
      <c r="B847" s="566" t="s">
        <v>2099</v>
      </c>
      <c r="C847" s="568"/>
      <c r="D847" s="569"/>
    </row>
    <row r="848" customFormat="false" ht="15" hidden="false" customHeight="false" outlineLevel="0" collapsed="false">
      <c r="A848" s="565" t="s">
        <v>2100</v>
      </c>
      <c r="B848" s="566" t="s">
        <v>2101</v>
      </c>
      <c r="C848" s="568"/>
      <c r="D848" s="569"/>
    </row>
    <row r="849" customFormat="false" ht="15" hidden="false" customHeight="false" outlineLevel="0" collapsed="false">
      <c r="A849" s="565" t="s">
        <v>2102</v>
      </c>
      <c r="B849" s="566" t="s">
        <v>2103</v>
      </c>
      <c r="C849" s="568"/>
      <c r="D849" s="569"/>
    </row>
    <row r="850" customFormat="false" ht="15" hidden="false" customHeight="false" outlineLevel="0" collapsed="false">
      <c r="A850" s="565" t="s">
        <v>2105</v>
      </c>
      <c r="B850" s="566" t="s">
        <v>2106</v>
      </c>
      <c r="C850" s="568"/>
      <c r="D850" s="569"/>
    </row>
    <row r="851" customFormat="false" ht="15" hidden="false" customHeight="false" outlineLevel="0" collapsed="false">
      <c r="A851" s="565" t="s">
        <v>2107</v>
      </c>
      <c r="B851" s="566" t="s">
        <v>2108</v>
      </c>
      <c r="C851" s="568"/>
      <c r="D851" s="569"/>
    </row>
    <row r="852" customFormat="false" ht="15" hidden="false" customHeight="false" outlineLevel="0" collapsed="false">
      <c r="A852" s="567" t="s">
        <v>298</v>
      </c>
      <c r="B852" s="566" t="s">
        <v>299</v>
      </c>
      <c r="C852" s="568"/>
      <c r="D852" s="569"/>
    </row>
    <row r="853" customFormat="false" ht="15" hidden="false" customHeight="false" outlineLevel="0" collapsed="false">
      <c r="A853" s="565" t="s">
        <v>2448</v>
      </c>
      <c r="B853" s="566" t="s">
        <v>2449</v>
      </c>
      <c r="C853" s="568"/>
      <c r="D853" s="569"/>
    </row>
    <row r="854" customFormat="false" ht="15" hidden="false" customHeight="false" outlineLevel="0" collapsed="false">
      <c r="A854" s="565" t="s">
        <v>1650</v>
      </c>
      <c r="B854" s="566" t="s">
        <v>1651</v>
      </c>
      <c r="C854" s="568"/>
      <c r="D854" s="569"/>
    </row>
    <row r="855" customFormat="false" ht="15" hidden="false" customHeight="false" outlineLevel="0" collapsed="false">
      <c r="A855" s="565" t="s">
        <v>1652</v>
      </c>
      <c r="B855" s="566" t="s">
        <v>1653</v>
      </c>
      <c r="C855" s="568"/>
      <c r="D855" s="569"/>
    </row>
    <row r="856" customFormat="false" ht="15" hidden="false" customHeight="false" outlineLevel="0" collapsed="false">
      <c r="A856" s="565" t="s">
        <v>1655</v>
      </c>
      <c r="B856" s="566" t="s">
        <v>1656</v>
      </c>
      <c r="C856" s="568"/>
      <c r="D856" s="569"/>
    </row>
    <row r="857" customFormat="false" ht="15" hidden="false" customHeight="false" outlineLevel="0" collapsed="false">
      <c r="A857" s="565" t="s">
        <v>1657</v>
      </c>
      <c r="B857" s="566" t="s">
        <v>1658</v>
      </c>
      <c r="C857" s="568"/>
      <c r="D857" s="569"/>
    </row>
    <row r="858" customFormat="false" ht="15" hidden="false" customHeight="false" outlineLevel="0" collapsed="false">
      <c r="A858" s="565" t="s">
        <v>1660</v>
      </c>
      <c r="B858" s="566" t="s">
        <v>1661</v>
      </c>
      <c r="C858" s="568"/>
      <c r="D858" s="569"/>
    </row>
    <row r="859" customFormat="false" ht="15" hidden="false" customHeight="false" outlineLevel="0" collapsed="false">
      <c r="A859" s="565" t="s">
        <v>1662</v>
      </c>
      <c r="B859" s="566" t="s">
        <v>1663</v>
      </c>
      <c r="C859" s="568"/>
      <c r="D859" s="569"/>
    </row>
    <row r="860" customFormat="false" ht="15" hidden="false" customHeight="false" outlineLevel="0" collapsed="false">
      <c r="A860" s="565" t="s">
        <v>1665</v>
      </c>
      <c r="B860" s="566" t="s">
        <v>1666</v>
      </c>
      <c r="C860" s="568"/>
      <c r="D860" s="569"/>
    </row>
    <row r="861" customFormat="false" ht="15" hidden="false" customHeight="false" outlineLevel="0" collapsed="false">
      <c r="A861" s="565" t="s">
        <v>1667</v>
      </c>
      <c r="B861" s="566" t="s">
        <v>1668</v>
      </c>
      <c r="C861" s="568"/>
      <c r="D861" s="569"/>
    </row>
    <row r="862" customFormat="false" ht="15" hidden="false" customHeight="false" outlineLevel="0" collapsed="false">
      <c r="A862" s="565" t="s">
        <v>1669</v>
      </c>
      <c r="B862" s="566" t="s">
        <v>1670</v>
      </c>
      <c r="C862" s="568"/>
      <c r="D862" s="569"/>
    </row>
    <row r="863" customFormat="false" ht="15" hidden="false" customHeight="false" outlineLevel="0" collapsed="false">
      <c r="A863" s="565" t="s">
        <v>2450</v>
      </c>
      <c r="B863" s="566" t="s">
        <v>2451</v>
      </c>
      <c r="C863" s="568"/>
      <c r="D863" s="569"/>
    </row>
    <row r="864" customFormat="false" ht="15" hidden="false" customHeight="false" outlineLevel="0" collapsed="false">
      <c r="A864" s="567" t="s">
        <v>1671</v>
      </c>
      <c r="B864" s="566" t="s">
        <v>1672</v>
      </c>
      <c r="C864" s="568"/>
      <c r="D864" s="569"/>
    </row>
    <row r="865" customFormat="false" ht="15" hidden="false" customHeight="false" outlineLevel="0" collapsed="false">
      <c r="A865" s="567" t="s">
        <v>301</v>
      </c>
      <c r="B865" s="566" t="s">
        <v>302</v>
      </c>
      <c r="C865" s="568"/>
      <c r="D865" s="569"/>
    </row>
    <row r="866" customFormat="false" ht="15" hidden="false" customHeight="false" outlineLevel="0" collapsed="false">
      <c r="A866" s="567" t="s">
        <v>2109</v>
      </c>
      <c r="B866" s="566" t="s">
        <v>2110</v>
      </c>
      <c r="C866" s="568"/>
      <c r="D866" s="569"/>
    </row>
    <row r="867" customFormat="false" ht="15" hidden="false" customHeight="false" outlineLevel="0" collapsed="false">
      <c r="A867" s="565" t="s">
        <v>2452</v>
      </c>
      <c r="B867" s="566" t="s">
        <v>2453</v>
      </c>
      <c r="C867" s="568"/>
      <c r="D867" s="569"/>
    </row>
    <row r="868" customFormat="false" ht="15" hidden="false" customHeight="false" outlineLevel="0" collapsed="false">
      <c r="A868" s="567" t="s">
        <v>2111</v>
      </c>
      <c r="B868" s="566" t="s">
        <v>2112</v>
      </c>
      <c r="C868" s="568"/>
      <c r="D868" s="569"/>
    </row>
    <row r="869" customFormat="false" ht="15" hidden="false" customHeight="false" outlineLevel="0" collapsed="false">
      <c r="A869" s="567" t="s">
        <v>2113</v>
      </c>
      <c r="B869" s="566" t="s">
        <v>2114</v>
      </c>
      <c r="C869" s="568"/>
      <c r="D869" s="569"/>
    </row>
    <row r="870" customFormat="false" ht="15" hidden="false" customHeight="false" outlineLevel="0" collapsed="false">
      <c r="A870" s="565" t="s">
        <v>2574</v>
      </c>
      <c r="B870" s="566" t="s">
        <v>2575</v>
      </c>
      <c r="C870" s="568"/>
      <c r="D870" s="569"/>
    </row>
    <row r="871" customFormat="false" ht="15" hidden="false" customHeight="false" outlineLevel="0" collapsed="false">
      <c r="A871" s="565" t="s">
        <v>2455</v>
      </c>
      <c r="B871" s="566" t="s">
        <v>2456</v>
      </c>
      <c r="C871" s="568"/>
      <c r="D871" s="569"/>
    </row>
    <row r="872" customFormat="false" ht="15" hidden="false" customHeight="false" outlineLevel="0" collapsed="false">
      <c r="A872" s="565" t="s">
        <v>2457</v>
      </c>
      <c r="B872" s="566" t="s">
        <v>2458</v>
      </c>
      <c r="C872" s="568"/>
      <c r="D872" s="569"/>
    </row>
    <row r="873" customFormat="false" ht="15" hidden="false" customHeight="false" outlineLevel="0" collapsed="false">
      <c r="A873" s="565" t="s">
        <v>2576</v>
      </c>
      <c r="B873" s="566" t="s">
        <v>2577</v>
      </c>
      <c r="C873" s="568"/>
      <c r="D873" s="569"/>
    </row>
    <row r="874" customFormat="false" ht="15" hidden="false" customHeight="false" outlineLevel="0" collapsed="false">
      <c r="A874" s="565" t="s">
        <v>2459</v>
      </c>
      <c r="B874" s="566" t="s">
        <v>2460</v>
      </c>
      <c r="C874" s="568"/>
      <c r="D874" s="569"/>
    </row>
    <row r="875" customFormat="false" ht="15" hidden="false" customHeight="false" outlineLevel="0" collapsed="false">
      <c r="A875" s="565" t="s">
        <v>2461</v>
      </c>
      <c r="B875" s="566" t="s">
        <v>2462</v>
      </c>
    </row>
    <row r="876" customFormat="false" ht="15" hidden="false" customHeight="false" outlineLevel="0" collapsed="false">
      <c r="A876" s="567" t="s">
        <v>1673</v>
      </c>
      <c r="B876" s="566" t="s">
        <v>1674</v>
      </c>
    </row>
    <row r="877" customFormat="false" ht="15" hidden="false" customHeight="false" outlineLevel="0" collapsed="false">
      <c r="A877" s="565" t="s">
        <v>1676</v>
      </c>
      <c r="B877" s="566" t="s">
        <v>1677</v>
      </c>
    </row>
    <row r="878" customFormat="false" ht="15" hidden="false" customHeight="false" outlineLevel="0" collapsed="false">
      <c r="A878" s="565" t="s">
        <v>1678</v>
      </c>
      <c r="B878" s="566" t="s">
        <v>1679</v>
      </c>
    </row>
    <row r="879" customFormat="false" ht="15" hidden="false" customHeight="false" outlineLevel="0" collapsed="false">
      <c r="A879" s="565" t="s">
        <v>1680</v>
      </c>
      <c r="B879" s="566" t="s">
        <v>1681</v>
      </c>
    </row>
    <row r="880" customFormat="false" ht="15" hidden="false" customHeight="false" outlineLevel="0" collapsed="false">
      <c r="A880" s="567" t="s">
        <v>1682</v>
      </c>
      <c r="B880" s="566" t="s">
        <v>1683</v>
      </c>
    </row>
    <row r="881" customFormat="false" ht="15" hidden="false" customHeight="false" outlineLevel="0" collapsed="false">
      <c r="A881" s="565" t="s">
        <v>1684</v>
      </c>
      <c r="B881" s="566" t="s">
        <v>1685</v>
      </c>
    </row>
    <row r="882" customFormat="false" ht="15" hidden="false" customHeight="false" outlineLevel="0" collapsed="false">
      <c r="A882" s="565" t="s">
        <v>1687</v>
      </c>
      <c r="B882" s="566" t="s">
        <v>1688</v>
      </c>
    </row>
    <row r="883" customFormat="false" ht="15" hidden="false" customHeight="false" outlineLevel="0" collapsed="false">
      <c r="A883" s="565" t="s">
        <v>1690</v>
      </c>
      <c r="B883" s="566" t="s">
        <v>1691</v>
      </c>
    </row>
    <row r="884" customFormat="false" ht="15" hidden="false" customHeight="false" outlineLevel="0" collapsed="false">
      <c r="A884" s="565" t="s">
        <v>1692</v>
      </c>
      <c r="B884" s="566" t="s">
        <v>1693</v>
      </c>
    </row>
    <row r="885" customFormat="false" ht="15" hidden="false" customHeight="false" outlineLevel="0" collapsed="false">
      <c r="A885" s="565" t="s">
        <v>1694</v>
      </c>
      <c r="B885" s="566" t="s">
        <v>1695</v>
      </c>
    </row>
    <row r="886" customFormat="false" ht="15" hidden="false" customHeight="false" outlineLevel="0" collapsed="false">
      <c r="A886" s="565" t="s">
        <v>1696</v>
      </c>
      <c r="B886" s="566" t="s">
        <v>1697</v>
      </c>
    </row>
    <row r="887" customFormat="false" ht="15" hidden="false" customHeight="false" outlineLevel="0" collapsed="false">
      <c r="A887" s="567" t="s">
        <v>304</v>
      </c>
      <c r="B887" s="566" t="s">
        <v>305</v>
      </c>
    </row>
    <row r="888" customFormat="false" ht="12.75" hidden="false" customHeight="false" outlineLevel="0" collapsed="false">
      <c r="A888" s="596"/>
      <c r="B888" s="597"/>
    </row>
    <row r="889" customFormat="false" ht="12.75" hidden="false" customHeight="false" outlineLevel="0" collapsed="false">
      <c r="A889" s="596"/>
      <c r="B889" s="597"/>
    </row>
    <row r="890" customFormat="false" ht="12.75" hidden="false" customHeight="false" outlineLevel="0" collapsed="false">
      <c r="A890" s="596"/>
      <c r="B890" s="597"/>
    </row>
    <row r="891" customFormat="false" ht="12.75" hidden="false" customHeight="false" outlineLevel="0" collapsed="false">
      <c r="A891" s="598"/>
      <c r="B891" s="597"/>
    </row>
    <row r="892" customFormat="false" ht="12.75" hidden="false" customHeight="false" outlineLevel="0" collapsed="false">
      <c r="A892" s="596"/>
      <c r="B892" s="597"/>
    </row>
    <row r="893" customFormat="false" ht="12.75" hidden="false" customHeight="false" outlineLevel="0" collapsed="false">
      <c r="A893" s="596"/>
      <c r="B893" s="597"/>
    </row>
    <row r="894" customFormat="false" ht="12.75" hidden="false" customHeight="false" outlineLevel="0" collapsed="false">
      <c r="A894" s="596"/>
      <c r="B894" s="597"/>
    </row>
    <row r="895" customFormat="false" ht="12.75" hidden="false" customHeight="false" outlineLevel="0" collapsed="false">
      <c r="A895" s="596"/>
      <c r="B895" s="597"/>
    </row>
    <row r="896" customFormat="false" ht="12.75" hidden="false" customHeight="false" outlineLevel="0" collapsed="false">
      <c r="A896" s="596"/>
      <c r="B896" s="597"/>
    </row>
    <row r="897" customFormat="false" ht="12.75" hidden="false" customHeight="false" outlineLevel="0" collapsed="false">
      <c r="A897" s="596"/>
      <c r="B897" s="597"/>
    </row>
    <row r="898" customFormat="false" ht="13.5" hidden="false" customHeight="false" outlineLevel="0" collapsed="false">
      <c r="A898" s="599"/>
      <c r="B898" s="600"/>
    </row>
  </sheetData>
  <sheetProtection sheet="true" password="c39f" formatCells="false" formatColumns="false" formatRows="false" insertColumns="false" insertRows="false" insertHyperlinks="false" deleteColumns="false" deleteRows="false" selectLockedCells="true" sort="false" autoFilter="false" pivotTables="false" selectUnlockedCells="true"/>
  <mergeCells count="1">
    <mergeCell ref="C4:D4"/>
  </mergeCells>
  <printOptions headings="false" gridLines="false" gridLinesSet="true" horizontalCentered="false" verticalCentered="false"/>
  <pageMargins left="0.45" right="0.479861111111111" top="0.429861111111111" bottom="0.629861111111111" header="0.259722222222222" footer="0.370138888888889"/>
  <pageSetup paperSize="9" scale="100" fitToWidth="1" fitToHeight="1" pageOrder="downThenOver" orientation="portrait" blackAndWhite="false" draft="false" cellComments="none" horizontalDpi="300" verticalDpi="300" copies="1"/>
  <headerFooter differentFirst="false" differentOddEven="false">
    <oddHeader>&amp;LIBMR version juin 2002&amp;RCAE - Université de Bourgogne</oddHeader>
    <oddFooter>&amp;L&amp;8&amp;F - &amp;A / &amp;D&amp;R&amp;9&amp;P /&amp;N</oddFooter>
  </headerFooter>
  <drawing r:id="rId1"/>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2002-08-08T17:29:48Z</dcterms:created>
  <dc:creator>GIS Macrophytes des eaux continentales</dc:creator>
  <dc:description/>
  <dc:language>fr-FR</dc:language>
  <cp:lastModifiedBy>vbou</cp:lastModifiedBy>
  <cp:lastPrinted>2013-09-23T16:22:24Z</cp:lastPrinted>
  <dcterms:modified xsi:type="dcterms:W3CDTF">2014-01-29T17:26:55Z</dcterms:modified>
  <cp:revision>0</cp:revision>
  <dc:subject/>
  <dc:title>Feuille d'aide au calcul de l'IBMR</dc:title>
</cp:coreProperties>
</file>