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gens-Thoronet" sheetId="1" state="visible" r:id="rId3"/>
  </sheets>
  <externalReferences>
    <externalReference r:id="rId4"/>
  </externalReferences>
  <definedNames>
    <definedName function="false" hidden="false" localSheetId="0" name="_xlnm.Print_Area" vbProcedure="false">'Argens-Thoronet'!$A$1:$O$82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'Argens-Thoronet'!$A$23:$J$84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<sst xmlns="http://schemas.openxmlformats.org/spreadsheetml/2006/main" count="98" uniqueCount="94">
  <si>
    <t xml:space="preserve">Relevés floristiques aquatiques - IBMR</t>
  </si>
  <si>
    <t xml:space="preserve">GIS Macrophytes - juillet 2006</t>
  </si>
  <si>
    <t xml:space="preserve">ASCONIT</t>
  </si>
  <si>
    <t xml:space="preserve">Aline FARE</t>
  </si>
  <si>
    <t xml:space="preserve">conforme AFNOR T90-395 oct. 2003</t>
  </si>
  <si>
    <t xml:space="preserve">Argens</t>
  </si>
  <si>
    <t xml:space="preserve">Le Thoronet</t>
  </si>
  <si>
    <t xml:space="preserve">06300121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</si>
  <si>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</si>
  <si>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</si>
  <si>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</si>
  <si>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</si>
  <si>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</si>
  <si>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</si>
  <si>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</si>
  <si>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AGR.STO</t>
  </si>
  <si>
    <t xml:space="preserve">Type de faciès</t>
  </si>
  <si>
    <t xml:space="preserve">radier</t>
  </si>
  <si>
    <t xml:space="preserve">niv. trophique:</t>
  </si>
  <si>
    <t xml:space="preserve">très élevé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</si>
  <si>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</si>
  <si>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</si>
  <si>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</si>
  <si>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</si>
  <si>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</si>
  <si>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</si>
  <si>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</si>
  <si>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</si>
  <si>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</si>
  <si>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</si>
  <si>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</si>
  <si>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</si>
  <si>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</si>
  <si>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</si>
  <si>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</si>
  <si>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</si>
  <si>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</si>
  <si>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</si>
  <si>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</si>
  <si>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</si>
  <si>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</si>
  <si>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</si>
  <si>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</si>
  <si>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</si>
  <si>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</si>
  <si>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</si>
  <si>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</si>
  <si>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</si>
  <si>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</si>
  <si>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</si>
  <si>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</si>
  <si>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</si>
  <si>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</si>
  <si>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</si>
  <si>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</si>
  <si>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</si>
  <si>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</si>
  <si>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</si>
  <si>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</si>
  <si>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</si>
  <si>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</si>
  <si>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</si>
  <si>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</si>
  <si>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</si>
  <si>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</si>
  <si>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</si>
  <si>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</si>
  <si>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</si>
  <si>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</si>
  <si>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</si>
  <si>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</si>
  <si>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</si>
  <si>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</si>
  <si>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CLA.SPX</t>
  </si>
  <si>
    <t xml:space="preserve">ENT.SPX</t>
  </si>
  <si>
    <t xml:space="preserve">AMB.RIP</t>
  </si>
  <si>
    <t xml:space="preserve">PEL.END</t>
  </si>
  <si>
    <t xml:space="preserve">MYR.SPI</t>
  </si>
  <si>
    <t xml:space="preserve">POT.CRI</t>
  </si>
  <si>
    <t xml:space="preserve">POT.PEC</t>
  </si>
  <si>
    <t xml:space="preserve">LYS.VUL</t>
  </si>
  <si>
    <t xml:space="preserve">VER.ANA</t>
  </si>
  <si>
    <t xml:space="preserve">POT.NOD</t>
  </si>
  <si>
    <t xml:space="preserve">CYP.SPX</t>
  </si>
  <si>
    <t xml:space="preserve">ZAN.PAL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</si>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</sst>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7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7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7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7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-IBMR-RCS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Ouvèze-Sorgues"/><sheetName val="Eygue-Orange"/><sheetName val="Lez-Mondragon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40019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5.85185185185185</v>
      </c>
      <c r="M5" s="52"/>
      <c r="N5" s="53" t="s">
        <v>15</v>
      </c>
      <c r="O5" s="54" t="n">
        <v>5.52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6.1</v>
      </c>
      <c r="O8" s="83" t="n">
        <f aca="false">AVERAGE(J23:J82)</f>
        <v>1.8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2.92308816911917</v>
      </c>
      <c r="O9" s="83" t="n">
        <f aca="false">STDEV(J23:J82)</f>
        <v>0.632455532033676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2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11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0.02</v>
      </c>
      <c r="C12" s="118"/>
      <c r="D12" s="110"/>
      <c r="E12" s="110"/>
      <c r="F12" s="111" t="n">
        <f aca="false">($B12*$B$7+$C12*$C$7)/100</f>
        <v>0.02</v>
      </c>
      <c r="G12" s="119"/>
      <c r="H12" s="67"/>
      <c r="I12" s="120" t="s">
        <v>36</v>
      </c>
      <c r="J12" s="120"/>
      <c r="K12" s="114" t="n">
        <f aca="false">COUNTIF($G$23:$G$82,"=ALG")</f>
        <v>2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1.15</v>
      </c>
      <c r="C13" s="118"/>
      <c r="D13" s="110"/>
      <c r="E13" s="110"/>
      <c r="F13" s="111" t="n">
        <f aca="false">($B13*$B$7+$C13*$C$7)/100</f>
        <v>1.15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2</v>
      </c>
      <c r="L13" s="115"/>
      <c r="M13" s="125" t="s">
        <v>39</v>
      </c>
      <c r="N13" s="126" t="n">
        <f aca="false">COUNTIF(F23:F82,"&gt;0")</f>
        <v>13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10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1.64</v>
      </c>
      <c r="C15" s="133"/>
      <c r="D15" s="110"/>
      <c r="E15" s="110"/>
      <c r="F15" s="111" t="n">
        <f aca="false">($B15*$B$7+$C15*$C$7)/100</f>
        <v>1.64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9</v>
      </c>
      <c r="L15" s="115"/>
      <c r="M15" s="134" t="s">
        <v>45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6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2.59</v>
      </c>
      <c r="C17" s="118"/>
      <c r="D17" s="110"/>
      <c r="E17" s="110"/>
      <c r="F17" s="140"/>
      <c r="G17" s="111" t="n">
        <f aca="false">($B17*$B$7+$C17*$C$7)/100</f>
        <v>2.59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0.22</v>
      </c>
      <c r="C18" s="143"/>
      <c r="D18" s="110"/>
      <c r="E18" s="144" t="s">
        <v>51</v>
      </c>
      <c r="F18" s="140"/>
      <c r="G18" s="111" t="n">
        <f aca="false">($B18*$B$7+$C18*$C$7)/100</f>
        <v>0.22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2.81</v>
      </c>
      <c r="G19" s="152" t="n">
        <f aca="false">SUM(G16:G18)</f>
        <v>2.81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2.81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2.81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2.81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2.81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Cladophora sp.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Cladophora sp.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6</v>
      </c>
      <c r="S23" s="208" t="n">
        <f aca="false">IF(ISERROR(Q23*I23*J23),0,Q23*I23*J23)</f>
        <v>6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CLA.SPX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Enteromorpha intestinalis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3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Enteromorpha intestinalis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3</v>
      </c>
      <c r="S24" s="208" t="n">
        <f aca="false">IF(ISERROR(Q24*I24*J24),0,Q24*I24*J24)</f>
        <v>6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ENT.SPX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29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0.4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Amblystegium riparium (Leptodictyum riparium)</v>
      </c>
      <c r="E25" s="217" t="e">
        <f aca="false">IF(D25="",0,VLOOKUP(D25,D$22:D24,1,0))</f>
        <v>#N/A</v>
      </c>
      <c r="F25" s="218" t="n">
        <f aca="false">($B25*$B$7+$C25*$C$7)/100</f>
        <v>0.4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BRm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5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5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Amblystegium riparium (Leptodictyum riparium)</v>
      </c>
      <c r="L25" s="222"/>
      <c r="M25" s="222"/>
      <c r="N25" s="222"/>
      <c r="O25" s="206"/>
      <c r="P25" s="207" t="n">
        <f aca="false">IF(ISTEXT(H25),"",(B25*$B$7/100)+(C25*$C$7/100))</f>
        <v>0.4</v>
      </c>
      <c r="Q25" s="208" t="n">
        <f aca="false">IF(OR(ISTEXT(H25),P25=0),"",IF(P25&lt;0.1,1,IF(P25&lt;1,2,IF(P25&lt;10,3,IF(P25&lt;50,4,IF(P25&gt;=50,5,""))))))</f>
        <v>2</v>
      </c>
      <c r="R25" s="208" t="n">
        <f aca="false">IF(ISERROR(Q25*I25),0,Q25*I25)</f>
        <v>10</v>
      </c>
      <c r="S25" s="208" t="n">
        <f aca="false">IF(ISERROR(Q25*I25*J25),0,Q25*I25*J25)</f>
        <v>20</v>
      </c>
      <c r="T25" s="223" t="n">
        <f aca="false">IF(ISERROR(Q25*J25),0,Q25*J25)</f>
        <v>4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AMB.RIP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149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0.75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Pellia endiviifolia</v>
      </c>
      <c r="E26" s="217" t="e">
        <f aca="false">IF(D26="",0,VLOOKUP(D26,D$22:D25,1,0))</f>
        <v>#N/A</v>
      </c>
      <c r="F26" s="218" t="n">
        <f aca="false">($B26*$B$7+$C26*$C$7)/100</f>
        <v>0.75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BRh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4</v>
      </c>
      <c r="I26" s="220" t="str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/>
      </c>
      <c r="J26" s="203" t="str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/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Pellia endiviifolia</v>
      </c>
      <c r="L26" s="222"/>
      <c r="M26" s="222"/>
      <c r="N26" s="222"/>
      <c r="O26" s="206"/>
      <c r="P26" s="207" t="n">
        <f aca="false">IF(ISTEXT(H26),"",(B26*$B$7/100)+(C26*$C$7/100))</f>
        <v>0.75</v>
      </c>
      <c r="Q26" s="208" t="n">
        <f aca="false">IF(OR(ISTEXT(H26),P26=0),"",IF(P26&lt;0.1,1,IF(P26&lt;1,2,IF(P26&lt;10,3,IF(P26&lt;50,4,IF(P26&gt;=50,5,""))))))</f>
        <v>2</v>
      </c>
      <c r="R26" s="208" t="n">
        <f aca="false">IF(ISERROR(Q26*I26),0,Q26*I26)</f>
        <v>0</v>
      </c>
      <c r="S26" s="208" t="n">
        <f aca="false">IF(ISERROR(Q26*I26*J26),0,Q26*I26*J26)</f>
        <v>0</v>
      </c>
      <c r="T26" s="223" t="n">
        <f aca="false">IF(ISERROR(Q26*J26),0,Q26*J26)</f>
        <v>0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PEL.END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121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 t="n">
        <v>0.13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Myriophyllum spicatum</v>
      </c>
      <c r="E27" s="217" t="e">
        <f aca="false">IF(D27="",0,VLOOKUP(D27,D$22:D26,1,0))</f>
        <v>#N/A</v>
      </c>
      <c r="F27" s="218" t="n">
        <f aca="false">($B27*$B$7+$C27*$C$7)/100</f>
        <v>0.13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PHy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7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8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Myriophyllum spicatum</v>
      </c>
      <c r="L27" s="222"/>
      <c r="M27" s="222"/>
      <c r="N27" s="222"/>
      <c r="O27" s="206"/>
      <c r="P27" s="207" t="n">
        <f aca="false">IF(ISTEXT(H27),"",(B27*$B$7/100)+(C27*$C$7/100))</f>
        <v>0.13</v>
      </c>
      <c r="Q27" s="208" t="n">
        <f aca="false">IF(OR(ISTEXT(H27),P27=0),"",IF(P27&lt;0.1,1,IF(P27&lt;1,2,IF(P27&lt;10,3,IF(P27&lt;50,4,IF(P27&gt;=50,5,""))))))</f>
        <v>2</v>
      </c>
      <c r="R27" s="208" t="n">
        <f aca="false">IF(ISERROR(Q27*I27),0,Q27*I27)</f>
        <v>16</v>
      </c>
      <c r="S27" s="208" t="n">
        <f aca="false">IF(ISERROR(Q27*I27*J27),0,Q27*I27*J27)</f>
        <v>32</v>
      </c>
      <c r="T27" s="223" t="n">
        <f aca="false">IF(ISERROR(Q27*J27),0,Q27*J27)</f>
        <v>4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MYR.SPI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377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Potamogeton crispus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PHy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7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7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Potamogeton crispus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7</v>
      </c>
      <c r="S28" s="208" t="n">
        <f aca="false">IF(ISERROR(Q28*I28*J28),0,Q28*I28*J28)</f>
        <v>14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POT.CRI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413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79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Potamogeton pectinatus    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PHy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7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2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Potamogeton pectinatus    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2</v>
      </c>
      <c r="S29" s="208" t="n">
        <f aca="false">IF(ISERROR(Q29*I29*J29),0,Q29*I29*J29)</f>
        <v>4</v>
      </c>
      <c r="T29" s="223" t="n">
        <f aca="false">IF(ISERROR(Q29*J29),0,Q29*J29)</f>
        <v>2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POT.PEC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425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80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Lysimachia vulgaris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8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Lysimachia vulgaris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LYS.VUL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607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81</v>
      </c>
      <c r="B31" s="215" t="n">
        <v>0.07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Veronica anagallis-aquatica</v>
      </c>
      <c r="E31" s="217" t="e">
        <f aca="false">IF(D31="",0,VLOOKUP(D31,D$21:D30,1,0))</f>
        <v>#N/A</v>
      </c>
      <c r="F31" s="218" t="n">
        <f aca="false">($B31*$B$7+$C31*$C$7)/100</f>
        <v>0.07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11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2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Veronica anagallis-aquatica</v>
      </c>
      <c r="L31" s="222"/>
      <c r="M31" s="222"/>
      <c r="N31" s="222"/>
      <c r="O31" s="206"/>
      <c r="P31" s="207" t="n">
        <f aca="false">IF(ISTEXT(H31),"",(B31*$B$7/100)+(C31*$C$7/100))</f>
        <v>0.07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11</v>
      </c>
      <c r="S31" s="208" t="n">
        <f aca="false">IF(ISERROR(Q31*I31*J31),0,Q31*I31*J31)</f>
        <v>22</v>
      </c>
      <c r="T31" s="223" t="n">
        <f aca="false">IF(ISERROR(Q31*J31),0,Q31*J31)</f>
        <v>2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VER.ANA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689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15</v>
      </c>
      <c r="B32" s="215" t="n">
        <v>0.13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Agrostis stolonifera</v>
      </c>
      <c r="E32" s="217" t="e">
        <f aca="false">IF(D32="",0,VLOOKUP(D32,D$22:D31,1,0))</f>
        <v>#N/A</v>
      </c>
      <c r="F32" s="218" t="n">
        <f aca="false">($B32*$B$7+$C32*$C$7)/100</f>
        <v>0.13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10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1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Agrostis stolonifera</v>
      </c>
      <c r="L32" s="222"/>
      <c r="M32" s="222"/>
      <c r="N32" s="222"/>
      <c r="O32" s="206"/>
      <c r="P32" s="207" t="n">
        <f aca="false">IF(ISTEXT(H32),"",(B32*$B$7/100)+(C32*$C$7/100))</f>
        <v>0.13</v>
      </c>
      <c r="Q32" s="208" t="n">
        <f aca="false">IF(OR(ISTEXT(H32),P32=0),"",IF(P32&lt;0.1,1,IF(P32&lt;1,2,IF(P32&lt;10,3,IF(P32&lt;50,4,IF(P32&gt;=50,5,""))))))</f>
        <v>2</v>
      </c>
      <c r="R32" s="208" t="n">
        <f aca="false">IF(ISERROR(Q32*I32),0,Q32*I32)</f>
        <v>20</v>
      </c>
      <c r="S32" s="208" t="n">
        <f aca="false">IF(ISERROR(Q32*I32*J32),0,Q32*I32*J32)</f>
        <v>20</v>
      </c>
      <c r="T32" s="223" t="n">
        <f aca="false">IF(ISERROR(Q32*J32),0,Q32*J32)</f>
        <v>2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AGR.STO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520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0.87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Potamogeton nodosus (P. fluitans)</v>
      </c>
      <c r="E33" s="217" t="e">
        <f aca="false">IF(D33="",0,VLOOKUP(D33,D$22:D32,1,0))</f>
        <v>#N/A</v>
      </c>
      <c r="F33" s="218" t="n">
        <f aca="false">($B33*$B$7+$C33*$C$7)/100</f>
        <v>0.87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PHy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7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4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3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Potamogeton nodosus (P. fluitans)</v>
      </c>
      <c r="L33" s="225"/>
      <c r="M33" s="225"/>
      <c r="N33" s="225"/>
      <c r="O33" s="226"/>
      <c r="P33" s="207" t="n">
        <f aca="false">IF(ISTEXT(H33),"",(B33*$B$7/100)+(C33*$C$7/100))</f>
        <v>0.87</v>
      </c>
      <c r="Q33" s="208" t="n">
        <f aca="false">IF(OR(ISTEXT(H33),P33=0),"",IF(P33&lt;0.1,1,IF(P33&lt;1,2,IF(P33&lt;10,3,IF(P33&lt;50,4,IF(P33&gt;=50,5,""))))))</f>
        <v>2</v>
      </c>
      <c r="R33" s="208" t="n">
        <f aca="false">IF(ISERROR(Q33*I33),0,Q33*I33)</f>
        <v>8</v>
      </c>
      <c r="S33" s="208" t="n">
        <f aca="false">IF(ISERROR(Q33*I33*J33),0,Q33*I33*J33)</f>
        <v>24</v>
      </c>
      <c r="T33" s="223" t="n">
        <f aca="false">IF(ISERROR(Q33*J33),0,Q33*J33)</f>
        <v>6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POT.NOD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422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 t="n">
        <v>0.01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Cyperus sp.</v>
      </c>
      <c r="E34" s="217" t="e">
        <f aca="false">IF(D34="",0,VLOOKUP(D34,D$22:D33,1,0))</f>
        <v>#N/A</v>
      </c>
      <c r="F34" s="227" t="n">
        <f aca="false">($B34*$B$7+$C34*$C$7)/100</f>
        <v>0.01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PHg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9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Cyperus sp.</v>
      </c>
      <c r="L34" s="225"/>
      <c r="M34" s="225"/>
      <c r="N34" s="225"/>
      <c r="O34" s="226"/>
      <c r="P34" s="207" t="n">
        <f aca="false">IF(ISTEXT(H34),"",(B34*$B$7/100)+(C34*$C$7/100))</f>
        <v>0.01</v>
      </c>
      <c r="Q34" s="208" t="n">
        <f aca="false">IF(OR(ISTEXT(H34),P34=0),"",IF(P34&lt;0.1,1,IF(P34&lt;1,2,IF(P34&lt;10,3,IF(P34&lt;50,4,IF(P34&gt;=50,5,""))))))</f>
        <v>1</v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CYP.SPX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733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 t="n">
        <v>0.4</v>
      </c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Zannichellia palustris</v>
      </c>
      <c r="E35" s="217" t="e">
        <f aca="false">IF(D35="",0,VLOOKUP(D35,D$22:D34,1,0))</f>
        <v>#N/A</v>
      </c>
      <c r="F35" s="227" t="n">
        <f aca="false">($B35*$B$7+$C35*$C$7)/100</f>
        <v>0.4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PHy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7</v>
      </c>
      <c r="I35" s="220" t="n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>5</v>
      </c>
      <c r="J35" s="203" t="n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>1</v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Zannichellia palustris</v>
      </c>
      <c r="L35" s="222"/>
      <c r="M35" s="222"/>
      <c r="N35" s="222"/>
      <c r="O35" s="206"/>
      <c r="P35" s="207" t="n">
        <f aca="false">IF(ISTEXT(H35),"",(B35*$B$7/100)+(C35*$C$7/100))</f>
        <v>0.4</v>
      </c>
      <c r="Q35" s="208" t="n">
        <f aca="false">IF(OR(ISTEXT(H35),P35=0),"",IF(P35&lt;0.1,1,IF(P35&lt;1,2,IF(P35&lt;10,3,IF(P35&lt;50,4,IF(P35&gt;=50,5,""))))))</f>
        <v>2</v>
      </c>
      <c r="R35" s="208" t="n">
        <f aca="false">IF(ISERROR(Q35*I35),0,Q35*I35)</f>
        <v>10</v>
      </c>
      <c r="S35" s="208" t="n">
        <f aca="false">IF(ISERROR(Q35*I35*J35),0,Q35*I35*J35)</f>
        <v>10</v>
      </c>
      <c r="T35" s="223" t="n">
        <f aca="false">IF(ISERROR(Q35*J35),0,Q35*J35)</f>
        <v>2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ZAN.PAL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509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85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Argens</v>
      </c>
      <c r="B84" s="247" t="str">
        <f aca="false">C3</f>
        <v>Le Thoronet</v>
      </c>
      <c r="C84" s="248" t="n">
        <f aca="false">A4</f>
        <v>40019</v>
      </c>
      <c r="D84" s="249" t="n">
        <f aca="false">IF(ISERROR(SUM($S$23:$S$82)/SUM($T$23:$T$82)),"",SUM($S$23:$S$82)/SUM($T$23:$T$82))</f>
        <v>5.85185185185185</v>
      </c>
      <c r="E84" s="250" t="n">
        <f aca="false">N13</f>
        <v>13</v>
      </c>
      <c r="F84" s="247" t="n">
        <f aca="false">N14</f>
        <v>10</v>
      </c>
      <c r="G84" s="247" t="n">
        <f aca="false">N15</f>
        <v>3</v>
      </c>
      <c r="H84" s="247" t="n">
        <f aca="false">N16</f>
        <v>6</v>
      </c>
      <c r="I84" s="247" t="n">
        <f aca="false">N17</f>
        <v>1</v>
      </c>
      <c r="J84" s="251" t="n">
        <f aca="false">N8</f>
        <v>6.1</v>
      </c>
      <c r="K84" s="249" t="n">
        <f aca="false">N9</f>
        <v>2.92308816911917</v>
      </c>
      <c r="L84" s="250" t="n">
        <f aca="false">N10</f>
        <v>2</v>
      </c>
      <c r="M84" s="250" t="n">
        <f aca="false">N11</f>
        <v>11</v>
      </c>
      <c r="N84" s="249" t="n">
        <f aca="false">O8</f>
        <v>1.8</v>
      </c>
      <c r="O84" s="249" t="n">
        <f aca="false">O9</f>
        <v>0.632455532033676</v>
      </c>
      <c r="P84" s="250" t="n">
        <f aca="false">O10</f>
        <v>1</v>
      </c>
      <c r="Q84" s="250" t="n">
        <f aca="false">O11</f>
        <v>3</v>
      </c>
      <c r="R84" s="252" t="n">
        <f aca="false">F21</f>
        <v>2.81</v>
      </c>
      <c r="S84" s="250" t="n">
        <f aca="false">K11</f>
        <v>0</v>
      </c>
      <c r="T84" s="250" t="n">
        <f aca="false">K12</f>
        <v>2</v>
      </c>
      <c r="U84" s="250" t="n">
        <f aca="false">K13</f>
        <v>2</v>
      </c>
      <c r="V84" s="253" t="n">
        <f aca="false">K14</f>
        <v>0</v>
      </c>
      <c r="W84" s="254" t="n">
        <f aca="false">K15</f>
        <v>9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86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87</v>
      </c>
      <c r="Q87" s="9"/>
      <c r="R87" s="209" t="n">
        <f aca="false">VLOOKUP(MAX($R$23:$R$82),($R$23:$T$82),1,0)</f>
        <v>20</v>
      </c>
      <c r="S87" s="9"/>
      <c r="T87" s="9"/>
      <c r="U87" s="9"/>
    </row>
    <row r="88" customFormat="false" ht="12.75" hidden="true" customHeight="false" outlineLevel="0" collapsed="false">
      <c r="P88" s="9" t="s">
        <v>88</v>
      </c>
      <c r="Q88" s="9"/>
      <c r="R88" s="209" t="n">
        <f aca="false">VLOOKUP((R87),($R$23:$T$82),2,0)</f>
        <v>20</v>
      </c>
      <c r="S88" s="9"/>
      <c r="T88" s="9"/>
      <c r="U88" s="9"/>
    </row>
    <row r="89" customFormat="false" ht="12.75" hidden="true" customHeight="false" outlineLevel="0" collapsed="false">
      <c r="P89" s="9" t="s">
        <v>89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90</v>
      </c>
      <c r="Q90" s="9"/>
      <c r="R90" s="257" t="n">
        <f aca="false">IF(ISERROR(SUM($S$23:$S$82)/SUM($T$23:$T$82)),"",(SUM($S$23:$S$82)-R88)/(SUM($T$23:$T$82)-R89))</f>
        <v>5.52</v>
      </c>
      <c r="S90" s="9"/>
    </row>
    <row r="91" customFormat="false" ht="12.75" hidden="true" customHeight="false" outlineLevel="0" collapsed="false">
      <c r="P91" s="208" t="s">
        <v>91</v>
      </c>
      <c r="Q91" s="208"/>
      <c r="R91" s="208" t="str">
        <f aca="false">INDEX('[1]liste reference'!$A$7:$A$906,$S$91)</f>
        <v>AGR.STO</v>
      </c>
      <c r="S91" s="9" t="n">
        <f aca="false">IF(ISERROR(MATCH($R$93,'[1]liste reference'!$A$7:$A$906,0)),MATCH($R$93,'[1]liste reference'!$B$7:$B$906,0),(MATCH($R$93,'[1]liste reference'!$A$7:$A$906,0)))</f>
        <v>520</v>
      </c>
      <c r="T91" s="245"/>
    </row>
    <row r="92" customFormat="false" ht="12.75" hidden="true" customHeight="false" outlineLevel="0" collapsed="false">
      <c r="P92" s="9" t="s">
        <v>92</v>
      </c>
      <c r="Q92" s="9"/>
      <c r="R92" s="9" t="n">
        <f aca="false">MATCH(R87,$R$23:$R$82,0)</f>
        <v>10</v>
      </c>
      <c r="S92" s="9"/>
    </row>
    <row r="93" customFormat="false" ht="12.75" hidden="true" customHeight="false" outlineLevel="0" collapsed="false">
      <c r="P93" s="208" t="s">
        <v>93</v>
      </c>
      <c r="Q93" s="9"/>
      <c r="R93" s="208" t="str">
        <f aca="false">INDEX($A$23:$A$82,$R$92)</f>
        <v>AGR.STO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2013-10-22T12:26:35Z</dcterms:created>
  <dc:creator>elise.carnet</dc:creator>
  <dc:description/>
  <dc:language>fr-FR</dc:language>
  <cp:lastModifiedBy>elise.carnet</cp:lastModifiedBy>
  <dcterms:modified xsi:type="dcterms:W3CDTF">2013-10-22T12:26:49Z</dcterms:modified>
  <cp:revision>0</cp:revision>
  <dc:subject/>
  <dc:title/>
</cp:coreProperties>
</file>