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Saisie_LF!$A$1:$Q$82</definedName>
    <definedName function="false" hidden="false" name="Cf_" vbProcedure="false">'[1]liste codes réf'!$F$31:$F$32</definedName>
    <definedName function="false" hidden="false" name="NOM" vbProcedure="false">'[1]'!$E$1</definedName>
    <definedName function="false" hidden="false" name="noms_taxons" vbProcedure="false">'[1]liste codes réf'!$B$8:$B$1245</definedName>
    <definedName function="false" hidden="false" name="periphyton" vbProcedure="false">'[1]liste codes réf'!$F$37:$F$41</definedName>
    <definedName function="false" hidden="false" name="type_courant" vbProcedure="false">'[1]liste codes réf'!$F$18:$F$27</definedName>
    <definedName function="false" hidden="false" localSheetId="0" name="Excel_BuiltIn__FilterDatabase" vbProcedure="false">Saisie_LF!$A$1:$C$1415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6</xdr:col>
                <xdr:colOff>50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</xdr:row>
                <xdr:rowOff>7</xdr:rowOff>
              </xdr:from>
              <xdr:to>
                <xdr:col>5</xdr:col>
                <xdr:colOff>30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8</xdr:rowOff>
              </xdr:from>
              <xdr:to>
                <xdr:col>5</xdr:col>
                <xdr:colOff>17</xdr:colOff>
                <xdr:row>9</xdr:row>
                <xdr:rowOff>4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9</xdr:col>
                <xdr:colOff>6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27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23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50</xdr:colOff>
                <xdr:row>11</xdr:row>
                <xdr:rowOff>7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31</xdr:colOff>
                <xdr:row>7</xdr:row>
                <xdr:rowOff>17</xdr:rowOff>
              </xdr:to>
            </anchor>
          </commentPr>
        </mc:Choice>
        <mc:Fallback/>
      </mc:AlternateContent>
    </comment>
    <comment ref="L3" authorId="0">
      <text>
        <r>
          <rPr>
            <sz val="8"/>
            <color rgb="FF000000"/>
            <rFont val="Tahoma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1</xdr:row>
                <xdr:rowOff>7</xdr:rowOff>
              </xdr:from>
              <xdr:to>
                <xdr:col>15</xdr:col>
                <xdr:colOff>59</xdr:colOff>
                <xdr:row>3</xdr:row>
                <xdr:rowOff>6</xdr:rowOff>
              </xdr:to>
            </anchor>
          </commentPr>
        </mc:Choice>
        <mc:Fallback/>
      </mc:AlternateContent>
    </comment>
    <comment ref="N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54</xdr:colOff>
                <xdr:row>1</xdr:row>
                <xdr:rowOff>7</xdr:rowOff>
              </xdr:from>
              <xdr:to>
                <xdr:col>15</xdr:col>
                <xdr:colOff>42</xdr:colOff>
                <xdr:row>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<sst xmlns="http://schemas.openxmlformats.org/spreadsheetml/2006/main" count="175" uniqueCount="110">
  <si>
    <t xml:space="preserve">Relevés floristiques aquatiques - IBMR</t>
  </si>
  <si>
    <t xml:space="preserve">modèle Irstea-GIS</t>
  </si>
  <si>
    <t xml:space="preserve">SAGE</t>
  </si>
  <si>
    <t xml:space="preserve">P.BELLY S.RENAHY</t>
  </si>
  <si>
    <t xml:space="preserve">VERNAISSON</t>
  </si>
  <si>
    <t xml:space="preserve">VERNAISSON A ST MARTIN EN VERCORS 2</t>
  </si>
  <si>
    <t xml:space="preserve">06580362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</si>
  <si>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</si>
  <si>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</si>
  <si>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</si>
  <si>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</si>
  <si>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</si>
  <si>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</si>
  <si>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</si>
  <si>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</si>
  <si>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</si>
  <si>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BRARIV</t>
  </si>
  <si>
    <t xml:space="preserve">Faciès dominant</t>
  </si>
  <si>
    <t xml:space="preserve">pl. courant</t>
  </si>
  <si>
    <t xml:space="preserve">pl. lent</t>
  </si>
  <si>
    <t xml:space="preserve">niveau trophique</t>
  </si>
  <si>
    <t xml:space="preserve">faible</t>
  </si>
  <si>
    <t xml:space="preserve">moyen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</si>
  <si>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</si>
  <si>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</si>
  <si>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</si>
  <si>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</si>
  <si>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</si>
  <si>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</si>
  <si>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</si>
  <si>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</si>
  <si>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</si>
  <si>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</si>
  <si>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</si>
  <si>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</si>
  <si>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</si>
  <si>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</si>
  <si>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</si>
  <si>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</si>
  <si>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</si>
  <si>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</si>
  <si>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</si>
  <si>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</si>
  <si>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</si>
  <si>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</si>
  <si>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</si>
  <si>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</si>
  <si>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</si>
  <si>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</si>
  <si>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</si>
  <si>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</si>
  <si>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</si>
  <si>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</si>
  <si>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</si>
  <si>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</si>
  <si>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</si>
  <si>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</si>
  <si>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</si>
  <si>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</si>
  <si>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</si>
  <si>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</si>
  <si>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</si>
  <si>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</si>
  <si>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</si>
  <si>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</si>
  <si>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</si>
  <si>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</si>
  <si>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</si>
  <si>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</si>
  <si>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</si>
  <si>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</si>
  <si>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</si>
  <si>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</si>
  <si>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</si>
  <si>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</si>
  <si>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</si>
  <si>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</si>
  <si>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</si>
  <si>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</si>
  <si>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</si>
  <si>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BATSPX</t>
  </si>
  <si>
    <t xml:space="preserve"> -</t>
  </si>
  <si>
    <t xml:space="preserve">CLASPX</t>
  </si>
  <si>
    <t xml:space="preserve">MELSPX</t>
  </si>
  <si>
    <t xml:space="preserve">MICSPX</t>
  </si>
  <si>
    <t xml:space="preserve">NOSSPX</t>
  </si>
  <si>
    <t xml:space="preserve">PHOSPX</t>
  </si>
  <si>
    <t xml:space="preserve">TRISPX</t>
  </si>
  <si>
    <t xml:space="preserve">ULOSPX</t>
  </si>
  <si>
    <t xml:space="preserve">VAUSPX</t>
  </si>
  <si>
    <t xml:space="preserve">PELEND</t>
  </si>
  <si>
    <t xml:space="preserve">CINAQU</t>
  </si>
  <si>
    <t xml:space="preserve">CINRIP</t>
  </si>
  <si>
    <t xml:space="preserve">FISCRA</t>
  </si>
  <si>
    <t xml:space="preserve">FONANT</t>
  </si>
  <si>
    <t xml:space="preserve">HYATEN</t>
  </si>
  <si>
    <t xml:space="preserve">LEORIP</t>
  </si>
  <si>
    <t xml:space="preserve">PALCOM</t>
  </si>
  <si>
    <t xml:space="preserve">RHYRIP</t>
  </si>
  <si>
    <t xml:space="preserve">MENSPX</t>
  </si>
  <si>
    <t xml:space="preserve">newcod</t>
  </si>
  <si>
    <t xml:space="preserve">Hydrococcus sp.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</si>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</sst>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[$-40C]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3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sz val="10"/>
      <color rgb="FFC0C0C0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9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8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8" borderId="2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8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8" borderId="2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8" borderId="2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8" borderId="3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8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8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5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9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9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3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5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7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7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7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3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00FFFFFF"/>
      </font>
      <fill>
        <patternFill>
          <bgColor rgb="FFCCFFFF"/>
        </patternFill>
      </fill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Button 1" descr="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Button 2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Button 3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Button 4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Button 5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Button 6" descr="Tri 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Button 7" descr="Tri C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Button 8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Button 9" descr="Export (feuille Excel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Export (feuille Excel)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Button 10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Button 11" descr="Référentiel Tax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Référentiel Taxons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Button 12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Button 13" descr="Suppr. 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Suppr. lignes suppl.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5104_VERMA_08-07-15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Identification"/><sheetName val="accueil"/><sheetName val="Saisie_LF"/><sheetName val="liste reference"/><sheetName val="Récap."/><sheetName val="notice"/><sheetName val="note V4"/><sheetName val="modele"/><sheetName val="Mode_emploi"/><sheetName val="liste codes réf"/></sheetNames><sheetDataSet><sheetData sheetId="0"></sheetData><sheetData sheetId="1"></sheetData><sheetData sheetId="2"></sheetData><sheetData sheetId="3"><row r="6"><cell r="B6" t="str"><v>- ORGANISMES HETEROTROPHES -</v></cell></row><row r="6"><cell r="D6" t="str"><v>IBMR</v></cell><cell r="E6"><v>1</v></cell></row><row r="6"><cell r="I6" t="str"><v>HET</v></cell><cell r="J6"><v>1</v></cell></row><row r="7"><cell r="A7" t="str"><v>LEPSPX</v></cell><cell r="B7" t="str"><v>Leptomitus sp.</v></cell><cell r="C7" t="str"><v>Walcott.</v></cell><cell r="D7" t="str"><v>IBMR</v></cell><cell r="E7"><v>0</v></cell><cell r="F7"><v>0</v></cell><cell r="G7"><v>3</v></cell><cell r="H7"><v>1097</v></cell><cell r="I7" t="str"><v>HET</v></cell><cell r="J7"><v>1</v></cell><cell r="K7"><v>1</v></cell><cell r="L7" t="str"><v>LEPLAC</v></cell><cell r="M7" t="str"><v>Leptomitus lacteus (Roth) C.Agardh</v></cell></row><row r="8"><cell r="A8" t="str"><v>SPTSPX</v></cell><cell r="B8" t="str"><v>Sphaerotilus sp.</v></cell><cell r="C8" t="str"><v>Kützing</v></cell><cell r="D8" t="str"><v>IBMR</v></cell><cell r="E8"><v>0</v></cell><cell r="F8"><v>0</v></cell><cell r="G8"><v>3</v></cell><cell r="H8"><v>1093</v></cell><cell r="I8" t="str"><v>HET</v></cell><cell r="J8"><v>1</v></cell><cell r="K8"><v>1</v></cell><cell r="L8" t="str"><v>SPTNAT</v></cell><cell r="M8" t="str"><v>Sphaerotilus natans Kützing</v></cell></row><row r="9"><cell r="B9" t="str"><v>- ALGUES -</v></cell></row><row r="9"><cell r="D9" t="str"><v>IBMR</v></cell><cell r="E9"><v>1</v></cell></row><row r="9"><cell r="I9" t="str"><v>ALG</v></cell><cell r="J9"><v>2</v></cell></row><row r="10"><cell r="A10" t="str"><v>ANASPX</v></cell><cell r="B10" t="str"><v>Anabaena sp.</v></cell><cell r="C10" t="str"><v>Bory de Saint-Vincent</v></cell></row><row r="10"><cell r="E10"><v>0</v></cell><cell r="F10" t="str"><v>nc</v></cell><cell r="G10" t="str"><v>nc</v></cell><cell r="H10"><v>1101</v></cell><cell r="I10" t="str"><v>ALG</v></cell><cell r="J10"><v>2</v></cell><cell r="K10"><v>1</v></cell></row><row r="11"><cell r="A11" t="str"><v>APHSPX</v></cell><cell r="B11" t="str"><v>Aphanizomenon sp.</v></cell><cell r="C11" t="str"><v>Morren</v></cell></row><row r="11"><cell r="E11"><v>0</v></cell><cell r="F11" t="str"><v>nc</v></cell><cell r="G11" t="str"><v>nc</v></cell><cell r="H11"><v>1103</v></cell><cell r="I11" t="str"><v>ALG</v></cell><cell r="J11"><v>2</v></cell><cell r="K11"><v>1</v></cell></row><row r="12"><cell r="A12" t="str"><v>AUDSPX</v></cell><cell r="B12" t="str"><v>Audouinella sp.</v></cell><cell r="C12" t="str"><v>Bory de Saint-Vincent</v></cell><cell r="D12" t="str"><v>IBMR</v></cell><cell r="E12"><v>0</v></cell><cell r="F12"><v>13</v></cell><cell r="G12"><v>2</v></cell><cell r="H12"><v>6076</v></cell><cell r="I12" t="str"><v>ALG</v></cell><cell r="J12"><v>2</v></cell><cell r="K12"><v>1</v></cell></row><row r="13"><cell r="A13" t="str"><v>AUASPX</v></cell><cell r="B13" t="str"><v>Aulacoseira sp.</v></cell><cell r="C13" t="str"><v>Thwaites</v></cell></row><row r="13"><cell r="E13"><v>0</v></cell><cell r="F13" t="str"><v>nc</v></cell><cell r="G13" t="str"><v>nc</v></cell><cell r="H13"><v>9476</v></cell><cell r="I13" t="str"><v>ALG</v></cell><cell r="J13"><v>2</v></cell><cell r="K13"><v>1</v></cell></row><row r="14"><cell r="A14" t="str"><v>BANSPX</v></cell><cell r="B14" t="str"><v>Bangia sp.</v></cell><cell r="C14" t="str"><v>Lyngbye</v></cell><cell r="D14" t="str"><v>IBMR</v></cell><cell r="E14"><v>0</v></cell><cell r="F14"><v>10</v></cell><cell r="G14"><v>2</v></cell><cell r="H14"><v>1153</v></cell><cell r="I14" t="str"><v>ALG</v></cell><cell r="J14"><v>2</v></cell><cell r="K14"><v>1</v></cell><cell r="L14" t="str"><v>BANATR</v></cell><cell r="M14" t="str"><v>Bangia atropurpurea (Roth) C.Agardh</v></cell><cell r="N14" t="str"><v>BAGATR</v></cell><cell r="O14" t="str"><v>Bangiadulcis atropurpurea</v></cell></row><row r="15"><cell r="A15" t="str"><v>BATSPX</v></cell><cell r="B15" t="str"><v>Batrachospermum sp.</v></cell><cell r="C15" t="str"><v>Roth.</v></cell><cell r="D15" t="str"><v>IBMR</v></cell><cell r="E15"><v>0</v></cell><cell r="F15"><v>16</v></cell><cell r="G15"><v>2</v></cell><cell r="H15"><v>1155</v></cell><cell r="I15" t="str"><v>ALG</v></cell><cell r="J15"><v>2</v></cell><cell r="K15"><v>1</v></cell></row><row r="15"><cell r="M15" t="str"><v>Batrachospermum moniliforme Sirodot</v></cell></row><row r="16"><cell r="A16" t="str"><v>BINSPX</v></cell><cell r="B16" t="str"><v>Binuclearia sp.</v></cell><cell r="C16" t="str"><v>Wittrock      </v></cell><cell r="D16" t="str"><v>IBMR</v></cell><cell r="E16"><v>0</v></cell><cell r="F16"><v>14</v></cell><cell r="G16"><v>2</v></cell><cell r="H16"><v>5987</v></cell><cell r="I16" t="str"><v>ALG</v></cell><cell r="J16"><v>2</v></cell><cell r="K16"><v>1</v></cell></row><row r="17"><cell r="A17" t="str"><v>BULSPX</v></cell><cell r="B17" t="str"><v>Bulbochaete sp.</v></cell><cell r="C17" t="str"><v>C. Agardh</v></cell></row><row r="17"><cell r="E17"><v>0</v></cell><cell r="F17" t="str"><v>nc</v></cell><cell r="G17" t="str"><v>nc</v></cell><cell r="H17"><v>5956</v></cell><cell r="I17" t="str"><v>ALG</v></cell><cell r="J17"><v>2</v></cell><cell r="K17"><v>1</v></cell></row><row r="18"><cell r="A18" t="str"><v>CAOSPX</v></cell><cell r="B18" t="str"><v>Calothrix sp.</v></cell><cell r="C18" t="str"><v>C.Agardh ex Bornet & Flahault</v></cell></row><row r="18"><cell r="E18"><v>0</v></cell><cell r="F18" t="str"><v>nc</v></cell><cell r="G18" t="str"><v>nc</v></cell><cell r="H18"><v>6294</v></cell><cell r="I18" t="str"><v>ALG</v></cell><cell r="J18"><v>2</v></cell><cell r="K18"><v>1</v></cell></row><row r="19"><cell r="A19" t="str"><v>CHESPX</v></cell><cell r="B19" t="str"><v>Chaetophora sp.</v></cell><cell r="C19" t="str"><v>Schrank</v></cell><cell r="D19" t="str"><v>IBMR</v></cell><cell r="E19"><v>0</v></cell><cell r="F19"><v>12</v></cell><cell r="G19"><v>2</v></cell><cell r="H19"><v>1117</v></cell><cell r="I19" t="str"><v>ALG</v></cell><cell r="J19"><v>2</v></cell><cell r="K19"><v>1</v></cell></row><row r="20"><cell r="A20" t="str"><v>CHMSPX</v></cell><cell r="B20" t="str"><v>Chamaesiphon sp.</v></cell><cell r="C20" t="str"><v>A.Braun et Grunow</v></cell></row><row r="20"><cell r="E20"><v>0</v></cell><cell r="F20" t="str"><v>nc</v></cell><cell r="G20" t="str"><v>nc</v></cell><cell r="H20"><v>19585</v></cell><cell r="I20" t="str"><v>ALG</v></cell><cell r="J20"><v>2</v></cell><cell r="K20"><v>1</v></cell></row><row r="21"><cell r="A21" t="str"><v>CHNSPX</v></cell><cell r="B21" t="str"><v>Chantransia sp.</v></cell><cell r="C21" t="str"><v>A.P. de Candolle</v></cell></row><row r="21"><cell r="E21"><v>0</v></cell><cell r="F21" t="str"><v>nc</v></cell><cell r="G21" t="str"><v>nc</v></cell><cell r="H21"><v>19586</v></cell><cell r="I21" t="str"><v>ALG</v></cell><cell r="J21"><v>2</v></cell><cell r="K21"><v>1</v></cell></row><row r="22"><cell r="A22" t="str"><v>CHAACU</v></cell><cell r="B22" t="str"><v>Chara aculeolata</v></cell><cell r="C22" t="str"><v>Kützing</v></cell></row><row r="22"><cell r="E22"><v>0</v></cell><cell r="F22" t="str"><v>nc</v></cell><cell r="G22" t="str"><v>nc</v></cell><cell r="H22"><v>5252</v></cell><cell r="I22" t="str"><v>ALG</v></cell><cell r="J22"><v>2</v></cell><cell r="K22"><v>1</v></cell></row><row r="23"><cell r="A23" t="str"><v>CHAASP</v></cell><cell r="B23" t="str"><v>Chara aspera</v></cell><cell r="C23" t="str"><v>Deth. ex Wild.</v></cell></row><row r="23"><cell r="E23"><v>0</v></cell><cell r="F23" t="str"><v>nc</v></cell><cell r="G23" t="str"><v>nc</v></cell><cell r="H23"><v>5253</v></cell><cell r="I23" t="str"><v>ALG</v></cell><cell r="J23"><v>2</v></cell><cell r="K23"><v>1</v></cell></row><row r="24"><cell r="A24" t="str"><v>CHABRA</v></cell><cell r="B24" t="str"><v>Chara braunii</v></cell><cell r="C24" t="str"><v>C.C.Gmel.</v></cell></row><row r="24"><cell r="E24"><v>0</v></cell><cell r="F24" t="str"><v>nc</v></cell><cell r="G24" t="str"><v>nc</v></cell><cell r="H24"><v>5254</v></cell><cell r="I24" t="str"><v>ALG</v></cell><cell r="J24"><v>2</v></cell><cell r="K24"><v>1</v></cell></row><row r="25"><cell r="A25" t="str"><v>CHACAN</v></cell><cell r="B25" t="str"><v>Chara canescens</v></cell><cell r="C25" t="str"><v>Desv. & Lois</v></cell></row><row r="25"><cell r="E25"><v>0</v></cell><cell r="F25" t="str"><v>nc</v></cell><cell r="G25" t="str"><v>nc</v></cell><cell r="H25"><v>5255</v></cell><cell r="I25" t="str"><v>ALG</v></cell><cell r="J25"><v>2</v></cell><cell r="K25"><v>1</v></cell></row><row r="26"><cell r="A26" t="str"><v>CHACON</v></cell><cell r="B26" t="str"><v>Chara contraria</v></cell><cell r="C26" t="str"><v>A.Braun</v></cell></row><row r="26"><cell r="E26"><v>0</v></cell><cell r="F26" t="str"><v>nc</v></cell><cell r="G26" t="str"><v>nc</v></cell><cell r="H26"><v>5256</v></cell><cell r="I26" t="str"><v>ALG</v></cell><cell r="J26"><v>2</v></cell><cell r="K26"><v>1</v></cell></row><row r="27"><cell r="A27" t="str"><v>CHAFRA</v></cell><cell r="B27" t="str"><v>Chara fragifera</v></cell><cell r="C27" t="str"><v>Durieu</v></cell></row><row r="27"><cell r="E27"><v>0</v></cell><cell r="F27" t="str"><v>nc</v></cell><cell r="G27" t="str"><v>nc</v></cell><cell r="H27"><v>19399</v></cell><cell r="I27" t="str"><v>ALG</v></cell><cell r="J27"><v>2</v></cell><cell r="K27"><v>1</v></cell></row><row r="28"><cell r="A28" t="str"><v>CHAFAG</v></cell><cell r="B28" t="str"><v>Chara fragilis</v></cell><cell r="C28" t="str"><v>Desv.</v></cell></row><row r="28"><cell r="E28"><v>0</v></cell><cell r="F28" t="str"><v>nc</v></cell><cell r="G28" t="str"><v>nc</v></cell><cell r="H28"><v>25557</v></cell><cell r="I28" t="str"><v>ALG</v></cell><cell r="J28"><v>2</v></cell><cell r="K28"><v>1</v></cell></row><row r="29"><cell r="A29" t="str"><v>CHAGLO</v></cell><cell r="B29" t="str"><v>Chara globularis</v></cell><cell r="C29" t="str"><v>Thuill.</v></cell><cell r="D29" t="str"><v>IBMR</v></cell><cell r="E29"><v>0</v></cell><cell r="F29"><v>13</v></cell><cell r="G29"><v>1</v></cell><cell r="H29"><v>5257</v></cell><cell r="I29" t="str"><v>ALG</v></cell><cell r="J29"><v>2</v></cell><cell r="K29"><v>1</v></cell></row><row r="30"><cell r="A30" t="str"><v>CHAGYM</v></cell><cell r="B30" t="str"><v>Chara gymnophylla</v></cell><cell r="C30" t="str"><v>A.Braun</v></cell></row><row r="30"><cell r="E30"><v>0</v></cell><cell r="F30" t="str"><v>nc</v></cell><cell r="G30" t="str"><v>nc</v></cell><cell r="H30"><v>25559</v></cell><cell r="I30" t="str"><v>ALG</v></cell><cell r="J30"><v>2</v></cell><cell r="K30"><v>1</v></cell></row><row r="31"><cell r="A31" t="str"><v>CHAHIS</v></cell><cell r="B31" t="str"><v>Chara hispida</v></cell><cell r="C31" t="str"><v>(L.) Vaillant</v></cell><cell r="D31" t="str"><v>IBMR</v></cell><cell r="E31"><v>0</v></cell><cell r="F31"><v>15</v></cell><cell r="G31"><v>2</v></cell><cell r="H31"><v>5258</v></cell><cell r="I31" t="str"><v>ALG</v></cell><cell r="J31"><v>2</v></cell><cell r="K31"><v>1</v></cell></row><row r="32"><cell r="A32" t="str"><v>CHAINT</v></cell><cell r="B32" t="str"><v>Chara intermedia</v></cell><cell r="C32" t="str"><v>A.Braun</v></cell></row><row r="32"><cell r="E32"><v>0</v></cell><cell r="F32" t="str"><v>nc</v></cell><cell r="G32" t="str"><v>nc</v></cell><cell r="H32"><v>5259</v></cell><cell r="I32" t="str"><v>ALG</v></cell><cell r="J32"><v>2</v></cell><cell r="K32"><v>1</v></cell></row><row r="33"><cell r="A33" t="str"><v>CHASPX</v></cell><cell r="B33" t="str"><v>Chara sp.</v></cell><cell r="C33" t="str"><v>L. ex Vaillant</v></cell></row><row r="33"><cell r="E33"><v>0</v></cell><cell r="F33" t="str"><v>nc</v></cell><cell r="G33" t="str"><v>nc</v></cell><cell r="H33"><v>1121</v></cell><cell r="I33" t="str"><v>ALG</v></cell><cell r="J33"><v>2</v></cell><cell r="K33"><v>1</v></cell></row><row r="34"><cell r="A34" t="str"><v>CHASTR</v></cell><cell r="B34" t="str"><v>Chara strigosa</v></cell><cell r="C34" t="str"><v>A.Braun</v></cell></row><row r="34"><cell r="E34"><v>0</v></cell><cell r="F34" t="str"><v>nc</v></cell><cell r="G34" t="str"><v>nc</v></cell><cell r="H34"><v>19588</v></cell><cell r="I34" t="str"><v>ALG</v></cell><cell r="J34"><v>2</v></cell><cell r="K34"><v>1</v></cell></row><row r="35"><cell r="A35" t="str"><v>CHATOM</v></cell><cell r="B35" t="str"><v>Chara tomentosa</v></cell><cell r="C35" t="str"><v>L.</v></cell></row><row r="35"><cell r="E35"><v>0</v></cell><cell r="F35" t="str"><v>nc</v></cell><cell r="G35" t="str"><v>nc</v></cell><cell r="H35"><v>19589</v></cell><cell r="I35" t="str"><v>ALG</v></cell><cell r="J35"><v>2</v></cell><cell r="K35"><v>1</v></cell></row><row r="36"><cell r="A36" t="str"><v>CHAVIR</v></cell><cell r="B36" t="str"><v>Chara virgata</v></cell><cell r="C36" t="str"><v>Kützing</v></cell></row><row r="36"><cell r="E36"><v>0</v></cell><cell r="F36" t="str"><v>nc</v></cell><cell r="G36" t="str"><v>nc</v></cell><cell r="H36"><v>19590</v></cell><cell r="I36" t="str"><v>ALG</v></cell><cell r="J36"><v>2</v></cell><cell r="K36"><v>1</v></cell></row><row r="37"><cell r="A37" t="str"><v>CHAVUL</v></cell><cell r="B37" t="str"><v>Chara vulgaris</v></cell><cell r="C37" t="str"><v>L.</v></cell><cell r="D37" t="str"><v>IBMR</v></cell><cell r="E37"><v>0</v></cell><cell r="F37"><v>13</v></cell><cell r="G37"><v>1</v></cell><cell r="H37"><v>5261</v></cell><cell r="I37" t="str"><v>ALG</v></cell><cell r="J37"><v>2</v></cell><cell r="K37"><v>1</v></cell></row><row r="38"><cell r="A38" t="str"><v>CHLSPX</v></cell><cell r="B38" t="str"><v>Chlorhormidium sp.</v></cell><cell r="C38" t="str"><v>Fott</v></cell></row><row r="38"><cell r="E38"><v>0</v></cell><cell r="F38" t="str"><v>nc</v></cell><cell r="G38" t="str"><v>nc</v></cell><cell r="H38"><v>1141</v></cell><cell r="I38" t="str"><v>ALG</v></cell><cell r="J38"><v>2</v></cell><cell r="K38"><v>1</v></cell></row><row r="39"><cell r="A39" t="str"><v>CHOSPX</v></cell><cell r="B39" t="str"><v>Chlorotylium sp.</v></cell><cell r="C39" t="str"><v>Kützing</v></cell></row><row r="39"><cell r="E39"><v>0</v></cell><cell r="F39" t="str"><v>nc</v></cell><cell r="G39" t="str"><v>nc</v></cell><cell r="H39"><v>19594</v></cell><cell r="I39" t="str"><v>ALG</v></cell><cell r="J39"><v>2</v></cell><cell r="K39"><v>1</v></cell></row><row r="40"><cell r="A40" t="str"><v>CLASPX</v></cell><cell r="B40" t="str"><v>Cladophora sp.</v></cell><cell r="C40" t="str"><v>Kützing</v></cell><cell r="D40" t="str"><v>IBMR</v></cell><cell r="E40"><v>0</v></cell><cell r="F40"><v>6</v></cell><cell r="G40"><v>1</v></cell><cell r="H40"><v>1124</v></cell><cell r="I40" t="str"><v>ALG</v></cell><cell r="J40"><v>2</v></cell><cell r="K40"><v>1</v></cell><cell r="L40" t="str"><v>CLAGLO</v></cell><cell r="M40" t="str"><v>Cladophora glomerata (Linnaeus) Kützing</v></cell><cell r="N40" t="str"><v>CLAAEG</v></cell><cell r="O40" t="str"><v>Cladophora aegagropila (L.) Rabenh.</v></cell></row><row r="41"><cell r="A41" t="str"><v>COCSPX</v></cell><cell r="B41" t="str"><v>Cocconeis sp.</v></cell><cell r="C41" t="str"><v>Ehrenberg</v></cell></row><row r="41"><cell r="E41"><v>0</v></cell><cell r="F41" t="str"><v>nc</v></cell><cell r="G41" t="str"><v>nc</v></cell><cell r="H41"><v>9361</v></cell><cell r="I41" t="str"><v>ALG</v></cell><cell r="J41"><v>2</v></cell><cell r="K41"><v>1</v></cell></row><row r="42"><cell r="A42" t="str"><v>COMSPX</v></cell><cell r="B42" t="str"><v>Compsopogon sp.</v></cell><cell r="C42" t="str"><v>Mont.</v></cell></row><row r="42"><cell r="E42"><v>0</v></cell><cell r="F42" t="str"><v>nc</v></cell><cell r="G42" t="str"><v>nc</v></cell><cell r="H42"><v>6071</v></cell><cell r="I42" t="str"><v>ALG</v></cell><cell r="J42"><v>2</v></cell><cell r="K42"><v>1</v></cell></row><row r="43"><cell r="A43" t="str"><v>CYLSPX</v></cell><cell r="B43" t="str"><v>Cylindrospermum sp.</v></cell><cell r="C43" t="str"><v>Kützing</v></cell></row><row r="43"><cell r="E43"><v>0</v></cell><cell r="F43" t="str"><v>nc</v></cell><cell r="G43" t="str"><v>nc</v></cell><cell r="H43"><v>1104</v></cell><cell r="I43" t="str"><v>ALG</v></cell><cell r="J43"><v>2</v></cell><cell r="K43"><v>1</v></cell></row><row r="44"><cell r="A44" t="str"><v>CYBSPX</v></cell><cell r="B44" t="str"><v>Cymbella sp.</v></cell><cell r="C44" t="str"><v>C.Agardh </v></cell></row><row r="44"><cell r="E44"><v>0</v></cell><cell r="F44" t="str"><v>nc</v></cell><cell r="G44" t="str"><v>nc</v></cell><cell r="H44"><v>7368</v></cell><cell r="I44" t="str"><v>ALG</v></cell><cell r="J44"><v>2</v></cell><cell r="K44"><v>1</v></cell></row><row r="45"><cell r="A45" t="str"><v>DIASPX</v></cell><cell r="B45" t="str"><v>Diatoma sp.</v></cell><cell r="C45" t="str"><v>Bory de Saint-Vincent</v></cell><cell r="D45" t="str"><v>IBMR</v></cell><cell r="E45"><v>0</v></cell><cell r="F45"><v>12</v></cell><cell r="G45"><v>2</v></cell><cell r="H45"><v>6627</v></cell><cell r="I45" t="str"><v>ALG</v></cell><cell r="J45"><v>2</v></cell><cell r="K45"><v>1</v></cell></row><row r="46"><cell r="A46" t="str"><v>DIYSPX</v></cell><cell r="B46" t="str"><v>Didymosphenia sp.</v></cell><cell r="C46" t="str"><v>M. Schmidt</v></cell></row><row r="46"><cell r="E46"><v>0</v></cell><cell r="F46" t="str"><v>nc</v></cell><cell r="G46" t="str"><v>nc</v></cell><cell r="H46"><v>9381</v></cell><cell r="I46" t="str"><v>ALG</v></cell><cell r="J46"><v>2</v></cell><cell r="K46"><v>1</v></cell><cell r="L46" t="str"><v>DIYGEM</v></cell><cell r="M46" t="str"><v>Didymosphenia geminata (Lyngbye) M. Schmidt</v></cell></row><row r="47"><cell r="A47" t="str"><v>DRASPX</v></cell><cell r="B47" t="str"><v>Draparnaldia sp.</v></cell><cell r="C47" t="str"><v>Bory de Saint-Vincent</v></cell><cell r="D47" t="str"><v>IBMR</v></cell><cell r="E47"><v>0</v></cell><cell r="F47"><v>18</v></cell><cell r="G47"><v>3</v></cell><cell r="H47"><v>1118</v></cell><cell r="I47" t="str"><v>ALG</v></cell><cell r="J47"><v>2</v></cell><cell r="K47"><v>1</v></cell></row><row r="48"><cell r="A48" t="str"><v>ELLARE</v></cell><cell r="B48" t="str"><v>Ellerbeckia arenaria</v></cell><cell r="C48" t="str"><v>(Moore ex Ralfs) R.M.Crawforf</v></cell></row><row r="48"><cell r="E48"><v>0</v></cell><cell r="F48" t="str"><v>nc</v></cell><cell r="G48" t="str"><v>nc</v></cell><cell r="H48"><v>12627</v></cell><cell r="I48" t="str"><v>ALG</v></cell><cell r="J48"><v>2</v></cell><cell r="K48"><v>1</v></cell></row><row r="49"><cell r="A49" t="str"><v>ELLSPX</v></cell><cell r="B49" t="str"><v>Ellerbeckia sp.</v></cell><cell r="C49" t="str"><v>R.M.Crawford</v></cell></row><row r="49"><cell r="E49"><v>0</v></cell><cell r="F49" t="str"><v>nc</v></cell><cell r="G49" t="str"><v>nc</v></cell><cell r="H49"><v>9497</v></cell><cell r="I49" t="str"><v>ALG</v></cell><cell r="J49"><v>2</v></cell><cell r="K49"><v>1</v></cell><cell r="L49" t="str"><v>ELLARE</v></cell><cell r="M49" t="str"><v>Ellerbeckia arenaria (Moore ex Ralfs) R.M.Crawforf</v></cell></row><row r="50"><cell r="A50" t="str"><v>ENCSPX</v></cell><cell r="B50" t="str"><v>Encyonema sp.</v></cell><cell r="C50" t="str"><v>Kützing</v></cell></row><row r="50"><cell r="E50"><v>0</v></cell><cell r="F50" t="str"><v>nc</v></cell><cell r="G50" t="str"><v>nc</v></cell><cell r="H50"><v>9378</v></cell><cell r="I50" t="str"><v>ALG</v></cell><cell r="J50"><v>2</v></cell><cell r="K50"><v>1</v></cell></row><row r="51"><cell r="A51" t="str"><v>FRASPX</v></cell><cell r="B51" t="str"><v>Fragilaria sp.</v></cell><cell r="C51" t="str"><v>Lyngbye</v></cell></row><row r="51"><cell r="E51"><v>0</v></cell><cell r="F51" t="str"><v>nc</v></cell><cell r="G51" t="str"><v>nc</v></cell><cell r="H51"><v>9533</v></cell><cell r="I51" t="str"><v>ALG</v></cell><cell r="J51"><v>2</v></cell><cell r="K51"><v>1</v></cell></row><row r="52"><cell r="A52" t="str"><v>GEISPX</v></cell><cell r="B52" t="str"><v>Geitlerinema sp.</v></cell><cell r="C52" t="str"><v>(Anagnostidis et Komárek) Anagnostidis</v></cell></row><row r="52"><cell r="E52"><v>0</v></cell><cell r="F52" t="str"><v>nc</v></cell><cell r="G52" t="str"><v>nc</v></cell><cell r="H52"><v>6451</v></cell><cell r="I52" t="str"><v>ALG</v></cell><cell r="J52"><v>2</v></cell><cell r="K52"><v>1</v></cell><cell r="L52" t="str"><v>GEISPL</v></cell><cell r="M52" t="str"><v>Geitlerinema splendidum (Greville ex Gomont) Anagnostidis</v></cell></row><row r="53"><cell r="A53" t="str"><v>GOMSPX</v></cell><cell r="B53" t="str"><v>Gomphoneis sp.</v></cell><cell r="C53" t="str"><v>Cleve</v></cell></row><row r="53"><cell r="E53"><v>0</v></cell><cell r="F53" t="str"><v>nc</v></cell><cell r="G53" t="str"><v>nc</v></cell><cell r="H53"><v>9382</v></cell><cell r="I53" t="str"><v>ALG</v></cell><cell r="J53"><v>2</v></cell><cell r="K53"><v>1</v></cell><cell r="L53" t="str"><v>GOMMIN</v></cell><cell r="M53" t="str"><v>Gomphoneis minuta  (Stone) Kociolek & Stoermer</v></cell></row><row r="54"><cell r="A54" t="str"><v>GOPSPX</v></cell><cell r="B54" t="str"><v>Gomphonema sp.</v></cell><cell r="C54" t="str"><v>Ehrenberg</v></cell></row><row r="54"><cell r="E54"><v>0</v></cell><cell r="F54" t="str"><v>nc</v></cell><cell r="G54" t="str"><v>nc</v></cell><cell r="H54"><v>8781</v></cell><cell r="I54" t="str"><v>ALG</v></cell><cell r="J54"><v>2</v></cell><cell r="K54"><v>1</v></cell></row><row r="55"><cell r="A55" t="str"><v>GONSPX</v></cell><cell r="B55" t="str"><v>Gongrosira sp.</v></cell><cell r="C55" t="str"><v>Kützing</v></cell></row><row r="55"><cell r="E55"><v>0</v></cell><cell r="F55" t="str"><v>nc</v></cell><cell r="G55" t="str"><v>nc</v></cell><cell r="H55"><v>30105</v></cell><cell r="I55" t="str"><v>ALG</v></cell><cell r="J55"><v>2</v></cell><cell r="K55"><v>1</v></cell><cell r="L55" t="str"><v>GONINC</v></cell><cell r="M55" t="str"><v>Gongrosira incrustans (Reinsch) Schmidle</v></cell></row><row r="56"><cell r="A56" t="str"><v>HERSPX</v></cell><cell r="B56" t="str"><v>Heribaudiella sp.</v></cell><cell r="C56" t="str"><v>Gomont</v></cell></row><row r="56"><cell r="E56"><v>0</v></cell><cell r="F56" t="str"><v>nc</v></cell><cell r="G56" t="str"><v>nc</v></cell><cell r="H56"><v>6196</v></cell><cell r="I56" t="str"><v>ALG</v></cell><cell r="J56"><v>2</v></cell><cell r="K56"><v>1</v></cell><cell r="L56" t="str"><v>HERFLU</v></cell><cell r="M56" t="str"><v>Heribaudiella fluviatilis (Areschoug) Svedelius</v></cell></row><row r="57"><cell r="A57" t="str"><v>HEOSPX</v></cell><cell r="B57" t="str"><v>Heteroleibleinia sp.</v></cell><cell r="C57" t="str"><v>(Geitler) L.Hoffmann</v></cell></row><row r="57"><cell r="E57"><v>0</v></cell><cell r="F57" t="str"><v>nc</v></cell><cell r="G57" t="str"><v>nc</v></cell><cell r="H57"><v>9684</v></cell><cell r="I57" t="str"><v>ALG</v></cell><cell r="J57"><v>2</v></cell><cell r="K57"><v>1</v></cell></row><row r="58"><cell r="A58" t="str"><v>HILSPX</v></cell><cell r="B58" t="str"><v>Hildenbrandia sp.</v></cell><cell r="C58" t="str"><v>Nardo</v></cell><cell r="D58" t="str"><v>IBMR</v></cell><cell r="E58"><v>0</v></cell><cell r="F58"><v>15</v></cell><cell r="G58"><v>2</v></cell><cell r="H58"><v>1157</v></cell><cell r="I58" t="str"><v>ALG</v></cell><cell r="J58"><v>2</v></cell><cell r="K58"><v>1</v></cell><cell r="L58" t="str"><v>HILRIV</v></cell><cell r="M58" t="str"><v>Hildenbrandia rivularis (Liebmann) J.Agardh</v></cell></row><row r="59"><cell r="A59" t="str"><v>HOMSPX</v></cell><cell r="B59" t="str"><v>Homoeothrix sp.</v></cell><cell r="C59" t="str"><v>(Thuret ex Bornet & Flahault) Kirchner</v></cell></row><row r="59"><cell r="E59"><v>0</v></cell><cell r="F59" t="str"><v>nc</v></cell><cell r="G59" t="str"><v>nc</v></cell><cell r="H59"><v>6395</v></cell><cell r="I59" t="str"><v>ALG</v></cell><cell r="J59"><v>2</v></cell><cell r="K59"><v>1</v></cell></row><row r="60"><cell r="A60" t="str"><v>HYISPX</v></cell><cell r="B60" t="str"><v>Hydrodictyon sp.</v></cell><cell r="C60" t="str"><v>Roth.</v></cell><cell r="D60" t="str"><v>IBMR</v></cell><cell r="E60"><v>0</v></cell><cell r="F60"><v>6</v></cell><cell r="G60"><v>2</v></cell><cell r="H60"><v>5686</v></cell><cell r="I60" t="str"><v>ALG</v></cell><cell r="J60"><v>2</v></cell><cell r="K60"><v>1</v></cell><cell r="L60" t="str"><v>HYIRET</v></cell><cell r="M60" t="str"><v>Hydrodictyon reticulatum (L.) Lagerh.</v></cell></row><row r="61"><cell r="A61" t="str"><v>HYUSPX</v></cell><cell r="B61" t="str"><v>Hydrurus sp.</v></cell><cell r="C61" t="str"><v>C.Agardh</v></cell><cell r="D61" t="str"><v>IBMR</v></cell><cell r="E61"><v>0</v></cell><cell r="F61"><v>16</v></cell><cell r="G61"><v>2</v></cell><cell r="H61"><v>6183</v></cell><cell r="I61" t="str"><v>ALG</v></cell><cell r="J61"><v>2</v></cell><cell r="K61"><v>1</v></cell><cell r="L61" t="str"><v>HYUFOE</v></cell><cell r="M61" t="str"><v>Hydrurus foetidus (Vill.) Trevisan</v></cell></row><row r="62"><cell r="A62" t="str"><v>JAASPX</v></cell><cell r="B62" t="str"><v>Jaaginema sp.</v></cell><cell r="C62" t="str"><v>Anagnostidis & Komarek</v></cell></row><row r="62"><cell r="E62"><v>0</v></cell><cell r="F62" t="str"><v>nc</v></cell><cell r="G62" t="str"><v>nc</v></cell><cell r="H62"><v>6442</v></cell><cell r="I62" t="str"><v>ALG</v></cell><cell r="J62"><v>2</v></cell><cell r="K62"><v>1</v></cell></row><row r="63"><cell r="A63" t="str"><v>KOMSPX</v></cell><cell r="B63" t="str"><v>Komvophoron sp.</v></cell><cell r="C63" t="str"><v>Anagnostidis & Komarek</v></cell></row><row r="63"><cell r="E63"><v>0</v></cell><cell r="F63" t="str"><v>nc</v></cell><cell r="G63" t="str"><v>nc</v></cell><cell r="H63"><v>6397</v></cell><cell r="I63" t="str"><v>ALG</v></cell><cell r="J63"><v>2</v></cell><cell r="K63"><v>1</v></cell></row><row r="64"><cell r="A64" t="str"><v>LEASPX</v></cell><cell r="B64" t="str"><v>Lemanea sp.</v></cell><cell r="C64" t="str"><v>Bory de Saint-Vincent</v></cell><cell r="D64" t="str"><v>IBMR</v></cell><cell r="E64"><v>0</v></cell><cell r="F64"><v>15</v></cell><cell r="G64"><v>2</v></cell><cell r="H64"><v>1159</v></cell><cell r="I64" t="str"><v>ALG</v></cell><cell r="J64"><v>2</v></cell><cell r="K64"><v>1</v></cell><cell r="L64" t="str"><v>LEAFLU</v></cell><cell r="M64" t="str"><v>Lemanea gr. fluviatilis (Linnaeus) C.Agardh</v></cell></row><row r="65"><cell r="A65" t="str"><v>LETSPX</v></cell><cell r="B65" t="str"><v>Leptolyngbya sp.</v></cell><cell r="C65" t="str"><v>Anagnostidis & Komarek</v></cell></row><row r="65"><cell r="E65"><v>0</v></cell><cell r="F65" t="str"><v>nc</v></cell><cell r="G65" t="str"><v>nc</v></cell><cell r="H65"><v>6449</v></cell><cell r="I65" t="str"><v>ALG</v></cell><cell r="J65"><v>2</v></cell><cell r="K65"><v>1</v></cell><cell r="L65" t="str"><v>LETLUR</v></cell><cell r="M65" t="str"><v>Leptolyngbya lurida (Gomont) Anagnostidis & Komarek</v></cell></row><row r="66"><cell r="A66" t="str"><v>LYNSPX</v></cell><cell r="B66" t="str"><v>Lyngbya sp.</v></cell><cell r="C66" t="str"><v>C.Agardh ex Gomont</v></cell><cell r="D66" t="str"><v>IBMR</v></cell><cell r="E66"><v>0</v></cell><cell r="F66"><v>10</v></cell><cell r="G66"><v>2</v></cell><cell r="H66"><v>1107</v></cell><cell r="I66" t="str"><v>ALG</v></cell><cell r="J66"><v>2</v></cell><cell r="K66"><v>1</v></cell></row><row r="67"><cell r="A67" t="str"><v>MELSPX</v></cell><cell r="B67" t="str"><v>Melosira sp.</v></cell><cell r="C67" t="str"><v>C.Agardh</v></cell><cell r="D67" t="str"><v>IBMR</v></cell><cell r="E67"><v>0</v></cell><cell r="F67"><v>10</v></cell><cell r="G67"><v>1</v></cell><cell r="H67"><v>8714</v></cell><cell r="I67" t="str"><v>ALG</v></cell><cell r="J67"><v>2</v></cell><cell r="K67"><v>1</v></cell></row><row r="67"><cell r="M67" t="str"><v>Melosira varians C.Agardh</v></cell></row><row r="68"><cell r="A68" t="str"><v>MERSPX</v></cell><cell r="B68" t="str"><v>Merismopedia sp.</v></cell><cell r="C68" t="str"><v>Meyen</v></cell></row><row r="68"><cell r="E68"><v>0</v></cell><cell r="F68" t="str"><v>nc</v></cell><cell r="G68" t="str"><v>nc</v></cell><cell r="H68"><v>4739</v></cell><cell r="I68" t="str"><v>ALG</v></cell><cell r="J68"><v>2</v></cell><cell r="K68"><v>1</v></cell></row><row r="69"><cell r="A69" t="str"><v>MIRSPX</v></cell><cell r="B69" t="str"><v>Microcoleus sp.</v></cell><cell r="C69" t="str"><v>Desmazières</v></cell></row><row r="69"><cell r="E69"><v>0</v></cell><cell r="F69" t="str"><v>nc</v></cell><cell r="G69" t="str"><v>nc</v></cell><cell r="H69"><v>6405</v></cell><cell r="I69" t="str"><v>ALG</v></cell><cell r="J69"><v>2</v></cell><cell r="K69"><v>1</v></cell></row><row r="70"><cell r="A70" t="str"><v>MIOSPX</v></cell><cell r="B70" t="str"><v>Microcystis sp.</v></cell><cell r="C70" t="str"><v>Kützing</v></cell></row><row r="70"><cell r="E70"><v>0</v></cell><cell r="F70" t="str"><v>nc</v></cell><cell r="G70" t="str"><v>nc</v></cell><cell r="H70"><v>4740</v></cell><cell r="I70" t="str"><v>ALG</v></cell><cell r="J70"><v>2</v></cell><cell r="K70"><v>1</v></cell></row><row r="71"><cell r="A71" t="str"><v>MICSPX</v></cell><cell r="B71" t="str"><v>Microspora sp.</v></cell><cell r="C71" t="str"><v>Thuret</v></cell><cell r="D71" t="str"><v>IBMR</v></cell><cell r="E71"><v>0</v></cell><cell r="F71"><v>12</v></cell><cell r="G71"><v>2</v></cell><cell r="H71"><v>1132</v></cell><cell r="I71" t="str"><v>ALG</v></cell><cell r="J71"><v>2</v></cell><cell r="K71"><v>1</v></cell></row><row r="72"><cell r="A72" t="str"><v>MOOSPX</v></cell><cell r="B72" t="str"><v>Monostroma sp.</v></cell><cell r="C72" t="str"><v>Thuret</v></cell><cell r="D72" t="str"><v>IBMR</v></cell><cell r="E72"><v>0</v></cell><cell r="F72"><v>13</v></cell><cell r="G72"><v>2</v></cell><cell r="H72"><v>6010</v></cell><cell r="I72" t="str"><v>ALG</v></cell><cell r="J72"><v>2</v></cell><cell r="K72"><v>1</v></cell></row><row r="73"><cell r="A73" t="str"><v>MOUSPX</v></cell><cell r="B73" t="str"><v>Mougeotia sp.</v></cell><cell r="C73" t="str"><v>C.Agardh</v></cell><cell r="D73" t="str"><v>IBMR</v></cell><cell r="E73"><v>0</v></cell><cell r="F73"><v>13</v></cell><cell r="G73"><v>2</v></cell><cell r="H73"><v>1146</v></cell><cell r="I73" t="str"><v>ALG</v></cell><cell r="J73"><v>2</v></cell><cell r="K73"><v>1</v></cell></row><row r="73"><cell r="M73" t="str"><v>Mougeotia sp. C. Agardh + Mougeotiopsis sp. C. Agardh + Debarya sp.Wittrock</v></cell></row><row r="74"><cell r="A74" t="str"><v>MOGSPX</v></cell><cell r="B74" t="str"><v>Mougeotiopsis sp.</v></cell><cell r="C74" t="str"><v>Palla</v></cell><cell r="D74" t="str"><v>IBMR</v></cell><cell r="E74"><v>0</v></cell><cell r="F74"><v>13</v></cell><cell r="G74"><v>2</v></cell><cell r="H74"><v>37038</v></cell><cell r="I74" t="str"><v>ALG</v></cell><cell r="J74"><v>2</v></cell><cell r="K74"><v>1</v></cell></row><row r="74"><cell r="M74" t="str"><v>Mougeotia sp. C. Agardh + Mougeotiopsis sp. C. Agardh + Debarya sp.Wittrock</v></cell></row><row r="75"><cell r="A75" t="str"><v>NAVSPX</v></cell><cell r="B75" t="str"><v>Navicula sp.</v></cell><cell r="C75" t="str"><v>Strain</v></cell></row><row r="75"><cell r="E75"><v>0</v></cell><cell r="F75" t="str"><v>nc</v></cell><cell r="G75" t="str"><v>nc</v></cell><cell r="H75"><v>9430</v></cell><cell r="I75" t="str"><v>ALG</v></cell><cell r="J75"><v>2</v></cell><cell r="K75"><v>1</v></cell></row><row r="76"><cell r="A76" t="str"><v>NITCAP</v></cell><cell r="B76" t="str"><v>Nitella capillaris</v></cell><cell r="C76" t="str"><v>(A.J.Krocker) J.Groves & G.R.Bullock-Webster</v></cell></row><row r="76"><cell r="E76"><v>0</v></cell><cell r="F76" t="str"><v>nc</v></cell><cell r="G76" t="str"><v>nc</v></cell><cell r="H76"><v>5263</v></cell><cell r="I76" t="str"><v>ALG</v></cell><cell r="J76"><v>2</v></cell><cell r="K76"><v>1</v></cell></row><row r="77"><cell r="A77" t="str"><v>NITCON</v></cell><cell r="B77" t="str"><v>Nitella confervacea</v></cell><cell r="C77" t="str"><v>(Brébisson) A. Braun ex Leonhardi</v></cell></row><row r="77"><cell r="E77"><v>0</v></cell><cell r="F77" t="str"><v>nc</v></cell><cell r="G77" t="str"><v>nc</v></cell><cell r="H77"><v>19406</v></cell><cell r="I77" t="str"><v>ALG</v></cell><cell r="J77"><v>2</v></cell><cell r="K77"><v>1</v></cell></row><row r="78"><cell r="A78" t="str"><v>NITFLE</v></cell><cell r="B78" t="str"><v>Nitella flexilis</v></cell><cell r="C78" t="str"><v>(L.) Ag.</v></cell><cell r="D78" t="str"><v>IBMR</v></cell><cell r="E78"><v>0</v></cell><cell r="F78"><v>14</v></cell><cell r="G78"><v>2</v></cell><cell r="H78"><v>5264</v></cell><cell r="I78" t="str"><v>ALG</v></cell><cell r="J78"><v>2</v></cell><cell r="K78"><v>1</v></cell></row><row r="79"><cell r="A79" t="str"><v>NITGRA</v></cell><cell r="B79" t="str"><v>Nitella gracilis</v></cell><cell r="C79" t="str"><v>(J.E.Smith)C.Agardh.</v></cell><cell r="D79" t="str"><v>IBMR</v></cell><cell r="E79"><v>0</v></cell><cell r="F79"><v>14</v></cell><cell r="G79"><v>2</v></cell><cell r="H79"><v>5265</v></cell><cell r="I79" t="str"><v>ALG</v></cell><cell r="J79"><v>2</v></cell><cell r="K79"><v>1</v></cell></row><row r="80"><cell r="A80" t="str"><v>NITMUC</v></cell><cell r="B80" t="str"><v>Nitella mucronata</v></cell><cell r="C80" t="str"><v>(A.Braun) Miquel</v></cell><cell r="D80" t="str"><v>IBMR</v></cell><cell r="E80"><v>0</v></cell><cell r="F80"><v>14</v></cell><cell r="G80"><v>2</v></cell><cell r="H80"><v>5266</v></cell><cell r="I80" t="str"><v>ALG</v></cell><cell r="J80"><v>2</v></cell><cell r="K80"><v>1</v></cell></row><row r="81"><cell r="A81" t="str"><v>NITOPA</v></cell><cell r="B81" t="str"><v>Nitella opaca</v></cell><cell r="C81" t="str"><v>Ag.</v></cell></row><row r="81"><cell r="E81"><v>0</v></cell><cell r="F81" t="str"><v>nc</v></cell><cell r="G81" t="str"><v>nc</v></cell><cell r="H81"><v>5267</v></cell><cell r="I81" t="str"><v>ALG</v></cell><cell r="J81"><v>2</v></cell><cell r="K81"><v>1</v></cell></row><row r="82"><cell r="A82" t="str"><v>NITSPX</v></cell><cell r="B82" t="str"><v>Nitella sp.</v></cell><cell r="C82" t="str"><v>C.Agardh</v></cell></row><row r="82"><cell r="E82"><v>0</v></cell><cell r="F82" t="str"><v>nc</v></cell><cell r="G82" t="str"><v>nc</v></cell><cell r="H82"><v>1122</v></cell><cell r="I82" t="str"><v>ALG</v></cell><cell r="J82"><v>2</v></cell><cell r="K82"><v>1</v></cell></row><row r="83"><cell r="A83" t="str"><v>NITSYN</v></cell><cell r="B83" t="str"><v>Nitella syncarpa</v></cell><cell r="C83" t="str"><v>(Thuill.) Kützing</v></cell></row><row r="83"><cell r="E83"><v>0</v></cell><cell r="F83" t="str"><v>nc</v></cell><cell r="G83" t="str"><v>nc</v></cell><cell r="H83"><v>19887</v></cell><cell r="I83" t="str"><v>ALG</v></cell><cell r="J83"><v>2</v></cell><cell r="K83"><v>1</v></cell></row><row r="84"><cell r="A84" t="str"><v>NITTEN</v></cell><cell r="B84" t="str"><v>Nitella tenuissima</v></cell><cell r="C84" t="str"><v>(Desvaux) Kützing</v></cell></row><row r="84"><cell r="E84"><v>0</v></cell><cell r="F84" t="str"><v>nc</v></cell><cell r="G84" t="str"><v>nc</v></cell><cell r="H84"><v>5269</v></cell><cell r="I84" t="str"><v>ALG</v></cell><cell r="J84"><v>2</v></cell><cell r="K84"><v>1</v></cell></row><row r="85"><cell r="A85" t="str"><v>NITTRA</v></cell><cell r="B85" t="str"><v>Nitella translucens</v></cell><cell r="C85" t="str"><v>(Pers.) Ag.</v></cell></row><row r="85"><cell r="E85"><v>0</v></cell><cell r="F85" t="str"><v>nc</v></cell><cell r="G85" t="str"><v>nc</v></cell><cell r="H85"><v>5270</v></cell><cell r="I85" t="str"><v>ALG</v></cell><cell r="J85"><v>2</v></cell><cell r="K85"><v>1</v></cell></row><row r="86"><cell r="A86" t="str"><v>NIEOBT</v></cell><cell r="B86" t="str"><v>Nitellopsis obtusa</v></cell><cell r="C86" t="str"><v>(Desv.) J.Groves    </v></cell></row><row r="86"><cell r="E86"><v>0</v></cell><cell r="F86" t="str"><v>nc</v></cell><cell r="G86" t="str"><v>nc</v></cell><cell r="H86"><v>5272</v></cell><cell r="I86" t="str"><v>ALG</v></cell><cell r="J86"><v>2</v></cell><cell r="K86"><v>1</v></cell></row><row r="87"><cell r="A87" t="str"><v>NIESPX</v></cell><cell r="B87" t="str"><v>Nitellopsis sp.</v></cell><cell r="C87" t="str"><v>Hy</v></cell></row><row r="87"><cell r="E87"><v>0</v></cell><cell r="F87" t="str"><v>nc</v></cell><cell r="G87" t="str"><v>nc</v></cell><cell r="H87"><v>5271</v></cell><cell r="I87" t="str"><v>ALG</v></cell><cell r="J87"><v>2</v></cell><cell r="K87"><v>1</v></cell></row><row r="88"><cell r="A88" t="str"><v>NIZSPX</v></cell><cell r="B88" t="str"><v>Nitzschia sp.</v></cell><cell r="C88" t="str"><v>Hassal</v></cell></row><row r="88"><cell r="E88"><v>0</v></cell><cell r="F88" t="str"><v>nc</v></cell><cell r="G88" t="str"><v>nc</v></cell><cell r="H88"><v>9804</v></cell><cell r="I88" t="str"><v>ALG</v></cell><cell r="J88"><v>2</v></cell><cell r="K88"><v>1</v></cell></row><row r="89"><cell r="A89" t="str"><v>NOSSPX</v></cell><cell r="B89" t="str"><v>Nostoc sp.</v></cell><cell r="C89" t="str"><v>Vaucher ex Bornet et Flahault</v></cell><cell r="D89" t="str"><v>IBMR</v></cell><cell r="E89"><v>0</v></cell><cell r="F89"><v>9</v></cell><cell r="G89"><v>1</v></cell><cell r="H89"><v>1105</v></cell><cell r="I89" t="str"><v>ALG</v></cell><cell r="J89"><v>2</v></cell><cell r="K89"><v>1</v></cell><cell r="L89" t="str"><v>NOSCOM</v></cell><cell r="M89" t="str"><v>Nostoc commune Vauch. Ex Born & Flash</v></cell><cell r="N89" t="str"><v>NOSPAR</v></cell><cell r="O89" t="str"><v>Nostoc parmelioides Kützing</v></cell><cell r="P89" t="str"><v>NOSVER</v></cell><cell r="Q89" t="str"><v>Nostoc verrucosum Vauch.</v></cell></row><row r="90"><cell r="A90" t="str"><v>OEDSPX</v></cell><cell r="B90" t="str"><v>Oedogonium sp.</v></cell><cell r="C90" t="str"><v>Link</v></cell><cell r="D90" t="str"><v>IBMR</v></cell><cell r="E90"><v>0</v></cell><cell r="F90"><v>6</v></cell><cell r="G90"><v>2</v></cell><cell r="H90"><v>1134</v></cell><cell r="I90" t="str"><v>ALG</v></cell><cell r="J90"><v>2</v></cell><cell r="K90"><v>1</v></cell></row><row r="91"><cell r="A91" t="str"><v>OSCSPX</v></cell><cell r="B91" t="str"><v>Oscillatoria sp.</v></cell><cell r="C91" t="str"><v>Vaucher ex Gaumont</v></cell><cell r="D91" t="str"><v>IBMR</v></cell><cell r="E91"><v>0</v></cell><cell r="F91"><v>11</v></cell><cell r="G91"><v>1</v></cell><cell r="H91"><v>1108</v></cell><cell r="I91" t="str"><v>ALG</v></cell><cell r="J91"><v>2</v></cell><cell r="K91"><v>1</v></cell></row><row r="92"><cell r="A92" t="str"><v>PAASPX</v></cell><cell r="B92" t="str"><v>Paralemanea sp.</v></cell><cell r="C92" t="str"><v>(P.C.Silva) Vis & Sheath</v></cell></row><row r="92"><cell r="E92"><v>0</v></cell><cell r="F92" t="str"><v>nc</v></cell><cell r="G92" t="str"><v>nc</v></cell><cell r="H92"><v>31566</v></cell><cell r="I92" t="str"><v>ALG</v></cell><cell r="J92"><v>2</v></cell><cell r="K92"><v>1</v></cell></row><row r="93"><cell r="A93" t="str"><v>PHOSPX</v></cell><cell r="B93" t="str"><v>Phormidium sp.</v></cell><cell r="C93" t="str"><v>Kützing</v></cell><cell r="D93" t="str"><v>IBMR</v></cell><cell r="E93"><v>0</v></cell><cell r="F93"><v>13</v></cell><cell r="G93"><v>2</v></cell><cell r="H93"><v>6414</v></cell><cell r="I93" t="str"><v>ALG</v></cell><cell r="J93"><v>2</v></cell><cell r="K93"><v>1</v></cell></row><row r="94"><cell r="A94" t="str"><v>PLESPX</v></cell><cell r="B94" t="str"><v>Plectonema sp.</v></cell><cell r="C94" t="str"><v>Thuret</v></cell></row><row r="94"><cell r="E94"><v>0</v></cell><cell r="F94" t="str"><v>nc</v></cell><cell r="G94" t="str"><v>nc</v></cell><cell r="H94"><v>1113</v></cell><cell r="I94" t="str"><v>ALG</v></cell><cell r="J94"><v>2</v></cell><cell r="K94"><v>1</v></cell></row><row r="95"><cell r="A95" t="str"><v>POYSPX</v></cell><cell r="B95" t="str"><v>Polysiphonia sp.</v></cell><cell r="C95" t="str"><v>Grev.</v></cell></row><row r="95"><cell r="E95"><v>0</v></cell><cell r="F95" t="str"><v>nc</v></cell><cell r="G95" t="str"><v>nc</v></cell><cell r="H95"><v>24833</v></cell><cell r="I95" t="str"><v>ALG</v></cell><cell r="J95"><v>2</v></cell><cell r="K95"><v>1</v></cell></row><row r="96"><cell r="A96" t="str"><v>PRASPX</v></cell><cell r="B96" t="str"><v>Prasiola sp.</v></cell><cell r="C96" t="str"><v>Meneghini</v></cell></row><row r="96"><cell r="E96"><v>0</v></cell><cell r="F96" t="str"><v>nc</v></cell><cell r="G96" t="str"><v>nc</v></cell><cell r="H96"><v>32022</v></cell><cell r="I96" t="str"><v>ALG</v></cell><cell r="J96"><v>2</v></cell><cell r="K96"><v>1</v></cell></row><row r="97"><cell r="A97" t="str"><v>PSESPX</v></cell><cell r="B97" t="str"><v>Pseudanabaena sp.</v></cell><cell r="C97" t="str"><v>Lauterborn</v></cell></row><row r="97"><cell r="E97"><v>0</v></cell><cell r="F97" t="str"><v>nc</v></cell><cell r="G97" t="str"><v>nc</v></cell><cell r="H97"><v>6453</v></cell><cell r="I97" t="str"><v>ALG</v></cell><cell r="J97"><v>2</v></cell><cell r="K97"><v>1</v></cell></row><row r="98"><cell r="A98" t="str"><v>PSUSPX</v></cell><cell r="B98" t="str"><v>Pseudendoclonium sp.</v></cell><cell r="C98" t="str"><v>Wille</v></cell></row><row r="98"><cell r="E98"><v>0</v></cell><cell r="F98" t="str"><v>nc</v></cell><cell r="G98" t="str"><v>nc</v></cell><cell r="H98"><v>5576</v></cell><cell r="I98" t="str"><v>ALG</v></cell><cell r="J98"><v>2</v></cell><cell r="K98"><v>1</v></cell></row><row r="99"><cell r="A99" t="str"><v>RADSPX</v></cell><cell r="B99" t="str"><v>Radiofilum sp.</v></cell><cell r="C99" t="str"><v>Scmidle</v></cell></row><row r="99"><cell r="E99"><v>0</v></cell><cell r="F99" t="str"><v>nc</v></cell><cell r="G99" t="str"><v>nc</v></cell><cell r="H99"><v>6001</v></cell><cell r="I99" t="str"><v>ALG</v></cell><cell r="J99"><v>2</v></cell><cell r="K99"><v>1</v></cell></row><row r="100"><cell r="A100" t="str"><v>RHISPX</v></cell><cell r="B100" t="str"><v>Rhizoclonium sp.</v></cell><cell r="C100" t="str"><v>Kützing</v></cell><cell r="D100" t="str"><v>IBMR</v></cell><cell r="E100"><v>0</v></cell><cell r="F100"><v>4</v></cell><cell r="G100"><v>2</v></cell><cell r="H100"><v>1125</v></cell><cell r="I100" t="str"><v>ALG</v></cell><cell r="J100"><v>2</v></cell><cell r="K100"><v>1</v></cell></row><row r="101"><cell r="A101" t="str"><v>RIVSPX</v></cell><cell r="B101" t="str"><v>Rivularia sp.</v></cell><cell r="C101" t="str"><v>Roth.</v></cell></row><row r="101"><cell r="E101"><v>0</v></cell><cell r="F101" t="str"><v>nc</v></cell><cell r="G101" t="str"><v>nc</v></cell><cell r="H101"><v>6300</v></cell><cell r="I101" t="str"><v>ALG</v></cell><cell r="J101"><v>2</v></cell><cell r="K101"><v>1</v></cell></row><row r="102"><cell r="A102" t="str"><v>SCHSPX</v></cell><cell r="B102" t="str"><v>Schizomeris sp.</v></cell><cell r="C102" t="str"><v>Kützing</v></cell><cell r="D102" t="str"><v>IBMR</v></cell><cell r="E102"><v>0</v></cell><cell r="F102"><v>1</v></cell><cell r="G102"><v>3</v></cell><cell r="H102"><v>5578</v></cell><cell r="I102" t="str"><v>ALG</v></cell><cell r="J102"><v>2</v></cell><cell r="K102"><v>1</v></cell></row><row r="103"><cell r="A103" t="str"><v>SCZSPX</v></cell><cell r="B103" t="str"><v>Schizothrix sp.</v></cell><cell r="C103" t="str"><v>Kützing</v></cell></row><row r="103"><cell r="E103"><v>0</v></cell><cell r="F103" t="str"><v>nc</v></cell><cell r="G103" t="str"><v>nc</v></cell><cell r="H103"><v>6436</v></cell><cell r="I103" t="str"><v>ALG</v></cell><cell r="J103"><v>2</v></cell><cell r="K103"><v>1</v></cell></row><row r="104"><cell r="A104" t="str"><v>SCYSPX</v></cell><cell r="B104" t="str"><v>Scytonema sp.</v></cell><cell r="C104" t="str"><v>C.Agardh</v></cell></row><row r="104"><cell r="E104"><v>0</v></cell><cell r="F104" t="str"><v>nc</v></cell><cell r="G104" t="str"><v>nc</v></cell><cell r="H104"><v>1114</v></cell><cell r="I104" t="str"><v>ALG</v></cell><cell r="J104"><v>2</v></cell><cell r="K104"><v>1</v></cell></row><row r="105"><cell r="A105" t="str"><v>SIRSPX</v></cell><cell r="B105" t="str"><v>Sirogonium sp.</v></cell><cell r="C105" t="str"><v>Kützing</v></cell><cell r="D105" t="str"><v>IBMR</v></cell><cell r="E105"><v>0</v></cell><cell r="F105"><v>12</v></cell><cell r="G105"><v>2</v></cell><cell r="H105"><v>5292</v></cell><cell r="I105" t="str"><v>ALG</v></cell><cell r="J105"><v>2</v></cell><cell r="K105"><v>1</v></cell></row><row r="106"><cell r="A106" t="str"><v>SPESPX</v></cell><cell r="B106" t="str"><v>Sphaerocystis sp.</v></cell><cell r="C106" t="str"><v>Chodat</v></cell></row><row r="106"><cell r="E106"><v>0</v></cell><cell r="F106" t="str"><v>nc</v></cell><cell r="G106" t="str"><v>nc</v></cell><cell r="H106"><v>5878</v></cell><cell r="I106" t="str"><v>ALG</v></cell><cell r="J106"><v>2</v></cell><cell r="K106"><v>1</v></cell></row><row r="107"><cell r="A107" t="str"><v>SPISPX</v></cell><cell r="B107" t="str"><v>Spirogyra sp.</v></cell><cell r="C107" t="str"><v>Link</v></cell><cell r="D107" t="str"><v>IBMR</v></cell><cell r="E107"><v>0</v></cell><cell r="F107"><v>10</v></cell><cell r="G107"><v>1</v></cell><cell r="H107"><v>1147</v></cell><cell r="I107" t="str"><v>ALG</v></cell><cell r="J107"><v>2</v></cell><cell r="K107"><v>1</v></cell></row><row r="108"><cell r="A108" t="str"><v>SPUSPX</v></cell><cell r="B108" t="str"><v>Spirulina sp.</v></cell><cell r="C108" t="str"><v>(Turpin) Gomont</v></cell></row><row r="108"><cell r="E108"><v>0</v></cell><cell r="F108" t="str"><v>nc</v></cell><cell r="G108" t="str"><v>nc</v></cell><cell r="H108"><v>1109</v></cell><cell r="I108" t="str"><v>ALG</v></cell><cell r="J108"><v>2</v></cell><cell r="K108"><v>1</v></cell></row><row r="109"><cell r="A109" t="str"><v>STISPX</v></cell><cell r="B109" t="str"><v>Stigeoclonium sp. (excep. S. tenue)</v></cell><cell r="C109" t="str"><v>Kützing</v></cell><cell r="D109" t="str"><v>IBMR</v></cell><cell r="E109"><v>0</v></cell><cell r="F109"><v>13</v></cell><cell r="G109"><v>2</v></cell><cell r="H109"><v>1119</v></cell><cell r="I109" t="str"><v>ALG</v></cell><cell r="J109"><v>2</v></cell><cell r="K109"><v>1</v></cell></row><row r="110"><cell r="A110" t="str"><v>STITEN</v></cell><cell r="B110" t="str"><v>Stigeoclonium tenue</v></cell><cell r="C110" t="str"><v>(C.Agardh) Kützing</v></cell><cell r="D110" t="str"><v>IBMR</v></cell><cell r="E110"><v>0</v></cell><cell r="F110"><v>1</v></cell><cell r="G110"><v>3</v></cell><cell r="H110"><v>5583</v></cell><cell r="I110" t="str"><v>ALG</v></cell><cell r="J110"><v>2</v></cell><cell r="K110"><v>1</v></cell></row><row r="111"><cell r="A111" t="str"><v>STGSPX</v></cell><cell r="B111" t="str"><v>Stigonema sp.</v></cell><cell r="C111" t="str"><v>C.Agardh ex Bornet & Flahault</v></cell></row><row r="111"><cell r="E111"><v>0</v></cell><cell r="F111" t="str"><v>nc</v></cell><cell r="G111" t="str"><v>nc</v></cell><cell r="H111"><v>19715</v></cell><cell r="I111" t="str"><v>ALG</v></cell><cell r="J111"><v>2</v></cell><cell r="K111"><v>1</v></cell></row><row r="112"><cell r="A112" t="str"><v>TETSPX</v></cell><cell r="B112" t="str"><v>Tetraspora sp.</v></cell><cell r="C112" t="str"><v>Link</v></cell><cell r="D112" t="str"><v>IBMR</v></cell><cell r="E112"><v>0</v></cell><cell r="F112"><v>12</v></cell><cell r="G112"><v>1</v></cell><cell r="H112"><v>1138</v></cell><cell r="I112" t="str"><v>ALG</v></cell><cell r="J112"><v>2</v></cell><cell r="K112"><v>1</v></cell></row><row r="113"><cell r="A113" t="str"><v>THOSPX</v></cell><cell r="B113" t="str"><v>Thorea sp.</v></cell><cell r="C113" t="str"><v>(Thore) Desv.</v></cell><cell r="D113" t="str"><v>IBMR</v></cell><cell r="E113"><v>0</v></cell><cell r="F113"><v>14</v></cell><cell r="G113"><v>3</v></cell><cell r="H113"><v>6085</v></cell><cell r="I113" t="str"><v>ALG</v></cell><cell r="J113"><v>2</v></cell><cell r="K113"><v>1</v></cell><cell r="L113" t="str"><v>THOHIS</v></cell><cell r="M113" t="str"><v>Thorea hispida (Thore) Desv.</v></cell><cell r="N113" t="str"><v>THORAM</v></cell><cell r="O113" t="str"><v>Thorea ramossissima Bory de St Vincent</v></cell></row><row r="114"><cell r="A114" t="str"><v>TOLGLO</v></cell><cell r="B114" t="str"><v>Tolypella glomerata</v></cell><cell r="C114" t="str"><v>Leonhardi</v></cell><cell r="D114" t="str"><v>IBMR</v></cell><cell r="E114"><v>0</v></cell><cell r="F114"><v>12</v></cell><cell r="G114"><v>2</v></cell><cell r="H114"><v>5275</v></cell><cell r="I114" t="str"><v>ALG</v></cell><cell r="J114"><v>2</v></cell><cell r="K114"><v>1</v></cell></row><row r="115"><cell r="A115" t="str"><v>TOLINT</v></cell><cell r="B115" t="str"><v>Tolypella intricata</v></cell><cell r="C115" t="str"><v>(Trentep.) Leonh.</v></cell></row><row r="115"><cell r="E115"><v>0</v></cell><cell r="F115" t="str"><v>nc</v></cell><cell r="G115" t="str"><v>nc</v></cell><cell r="H115"><v>5276</v></cell><cell r="I115" t="str"><v>ALG</v></cell><cell r="J115"><v>2</v></cell><cell r="K115"><v>1</v></cell></row><row r="116"><cell r="A116" t="str"><v>TOLPRO</v></cell><cell r="B116" t="str"><v>Tolypella prolifera</v></cell><cell r="C116" t="str"><v>V. Leonh.</v></cell><cell r="D116" t="str"><v>IBMR</v></cell><cell r="E116"><v>0</v></cell><cell r="F116"><v>15</v></cell><cell r="G116"><v>3</v></cell><cell r="H116"><v>5277</v></cell><cell r="I116" t="str"><v>ALG</v></cell><cell r="J116"><v>2</v></cell><cell r="K116"><v>1</v></cell></row><row r="117"><cell r="A117" t="str"><v>TOLSPX</v></cell><cell r="B117" t="str"><v>Tolypella sp.</v></cell><cell r="C117" t="str"><v>(A.Braun) A.Braun</v></cell></row><row r="117"><cell r="E117"><v>0</v></cell><cell r="F117" t="str"><v>nc</v></cell><cell r="G117" t="str"><v>nc</v></cell><cell r="H117"><v>5274</v></cell><cell r="I117" t="str"><v>ALG</v></cell><cell r="J117"><v>2</v></cell><cell r="K117"><v>1</v></cell></row><row r="118"><cell r="A118" t="str"><v>TOYSPX</v></cell><cell r="B118" t="str"><v>Tolypothrix sp.</v></cell><cell r="C118" t="str"><v>Kützing</v></cell></row><row r="118"><cell r="E118"><v>0</v></cell><cell r="F118" t="str"><v>nc</v></cell><cell r="G118" t="str"><v>nc</v></cell><cell r="H118"><v>6304</v></cell><cell r="I118" t="str"><v>ALG</v></cell><cell r="J118"><v>2</v></cell><cell r="K118"><v>1</v></cell></row><row r="119"><cell r="A119" t="str"><v>TRNSPX</v></cell><cell r="B119" t="str"><v>Transeauina sp.</v></cell><cell r="C119" t="str"><v>Guiry</v></cell><cell r="D119" t="str"><v>IBMR</v></cell><cell r="E119"><v>0</v></cell><cell r="F119"><v>13</v></cell><cell r="G119"><v>2</v></cell><cell r="H119"><v>37029</v></cell><cell r="I119" t="str"><v>ALG</v></cell><cell r="J119"><v>2</v></cell><cell r="K119"><v>1</v></cell><cell r="L119" t="str"><v>DEBSPX</v></cell><cell r="M119" t="str"><v>Mougeotia sp. C. Agardh + Mougeotiopsis sp. C. Agardh + Debarya sp.Wittrock</v></cell></row><row r="120"><cell r="A120" t="str"><v>TRISPX</v></cell><cell r="B120" t="str"><v>Tribonema sp.</v></cell><cell r="C120" t="str"><v>Derbès & Solier</v></cell><cell r="D120" t="str"><v>IBMR</v></cell><cell r="E120"><v>0</v></cell><cell r="F120"><v>11</v></cell><cell r="G120"><v>2</v></cell><cell r="H120"><v>1167</v></cell><cell r="I120" t="str"><v>ALG</v></cell><cell r="J120"><v>2</v></cell><cell r="K120"><v>1</v></cell></row><row r="121"><cell r="A121" t="str"><v>ULOSPX</v></cell><cell r="B121" t="str"><v>Ulothrix sp.</v></cell><cell r="C121" t="str"><v>Kützing</v></cell><cell r="D121" t="str"><v>IBMR</v></cell><cell r="E121"><v>0</v></cell><cell r="F121"><v>10</v></cell><cell r="G121"><v>1</v></cell><cell r="H121"><v>1142</v></cell><cell r="I121" t="str"><v>ALG</v></cell><cell r="J121"><v>2</v></cell><cell r="K121"><v>1</v></cell></row><row r="122"><cell r="A122" t="str"><v>ULVSPX</v></cell><cell r="B122" t="str"><v>Ulva sp.</v></cell><cell r="C122" t="str"><v>L.</v></cell><cell r="D122" t="str"><v>IBMR</v></cell><cell r="E122"><v>0</v></cell><cell r="F122"><v>3</v></cell><cell r="G122"><v>2</v></cell><cell r="H122"><v>19725</v></cell><cell r="I122" t="str"><v>ALG</v></cell><cell r="J122"><v>2</v></cell><cell r="K122"><v>1</v></cell><cell r="L122" t="str"><v>ENTSPX</v></cell><cell r="M122" t="str"><v>Enteromorpha sp. (L.) Nees</v></cell><cell r="N122" t="str"><v>ENTCOM</v></cell><cell r="O122" t="str"><v>Enteromorpha compressa  (L.) Greville</v></cell><cell r="P122" t="str"><v>ENTINT</v></cell><cell r="Q122" t="str"><v>Enteromorpha intestinalis (L.) Nees</v></cell></row><row r="123"><cell r="A123" t="str"><v>VAUSPX</v></cell><cell r="B123" t="str"><v>Vaucheria sp.</v></cell><cell r="C123" t="str"><v>DC.</v></cell><cell r="D123" t="str"><v>IBMR</v></cell><cell r="E123"><v>0</v></cell><cell r="F123"><v>4</v></cell><cell r="G123"><v>1</v></cell><cell r="H123"><v>1169</v></cell><cell r="I123" t="str"><v>ALG</v></cell><cell r="J123"><v>2</v></cell><cell r="K123"><v>1</v></cell></row><row r="124"><cell r="A124" t="str"><v>ZYGSPX</v></cell><cell r="B124" t="str"><v>Zygnema sp.</v></cell><cell r="C124" t="str"><v>C.Agardh</v></cell><cell r="D124" t="str"><v>IBMR</v></cell><cell r="E124"><v>0</v></cell><cell r="F124"><v>13</v></cell><cell r="G124"><v>3</v></cell><cell r="H124"><v>1148</v></cell><cell r="I124" t="str"><v>ALG</v></cell><cell r="J124"><v>2</v></cell><cell r="K124"><v>1</v></cell></row><row r="125"><cell r="B125" t="str"><v>- LICHENS -</v></cell></row><row r="125"><cell r="D125" t="str"><v>IBMR</v></cell><cell r="E125"><v>1</v></cell></row><row r="125"><cell r="I125" t="str"><v>LIC</v></cell><cell r="J125"><v>3</v></cell></row><row r="126"><cell r="A126" t="str"><v>COLFLU</v></cell><cell r="B126" t="str"><v>Collema fluviatile</v></cell><cell r="C126" t="str"><v>(Huds.) Steudel</v></cell><cell r="D126" t="str"><v>IBMR</v></cell><cell r="E126"><v>0</v></cell><cell r="F126"><v>17</v></cell><cell r="G126"><v>3</v></cell><cell r="H126"><v>19600</v></cell><cell r="I126" t="str"><v>LIC</v></cell><cell r="J126"><v>3</v></cell><cell r="K126"><v>1</v></cell></row><row r="127"><cell r="A127" t="str"><v>COLSPX</v></cell><cell r="B127" t="str"><v>Collema sp.</v></cell><cell r="C127" t="str"><v>Weber ex F.H.Wigg.</v></cell></row><row r="127"><cell r="E127"><v>0</v></cell><cell r="F127" t="str"><v>nc</v></cell><cell r="G127" t="str"><v>nc</v></cell><cell r="H127"><v>9675</v></cell><cell r="I127" t="str"><v>LIC</v></cell><cell r="J127"><v>3</v></cell><cell r="K127"><v>3</v></cell></row><row r="128"><cell r="A128" t="str"><v>DERSPX</v></cell><cell r="B128" t="str"><v>Dermatocarpon sp.</v></cell><cell r="C128" t="str"><v>Eschw.</v></cell></row><row r="128"><cell r="E128"><v>0</v></cell><cell r="F128" t="str"><v>nc</v></cell><cell r="G128" t="str"><v>nc</v></cell><cell r="H128"><v>19614</v></cell><cell r="I128" t="str"><v>LIC</v></cell><cell r="J128"><v>3</v></cell><cell r="K128"><v>1</v></cell></row><row r="129"><cell r="A129" t="str"><v>DERWEB</v></cell><cell r="B129" t="str"><v>Dermatocarpon weberi</v></cell><cell r="C129" t="str"><v>(Ach.) Mann.</v></cell><cell r="D129" t="str"><v>IBMR</v></cell><cell r="E129"><v>0</v></cell><cell r="F129"><v>16</v></cell><cell r="G129"><v>3</v></cell><cell r="H129"><v>10217</v></cell><cell r="I129" t="str"><v>LIC</v></cell><cell r="J129"><v>3</v></cell><cell r="K129"><v>1</v></cell></row><row r="130"><cell r="A130" t="str"><v>VEUPRA</v></cell><cell r="B130" t="str"><v>Verrucaria praetermissa</v></cell><cell r="C130" t="str"><v>Anzi</v></cell></row><row r="130"><cell r="E130"><v>0</v></cell><cell r="F130" t="str"><v>nc</v></cell><cell r="G130" t="str"><v>nc</v></cell><cell r="H130"><v>19737</v></cell><cell r="I130" t="str"><v>LIC</v></cell><cell r="J130"><v>3</v></cell><cell r="K130"><v>3</v></cell></row><row r="131"><cell r="A131" t="str"><v>VEUSPX</v></cell><cell r="B131" t="str"><v>Verrucaria sp.</v></cell><cell r="C131" t="str"><v>H.A.Schrader</v></cell></row><row r="131"><cell r="E131"><v>0</v></cell><cell r="F131" t="str"><v>nc</v></cell><cell r="G131" t="str"><v>nc</v></cell><cell r="H131"><v>19738</v></cell><cell r="I131" t="str"><v>LIC</v></cell><cell r="J131"><v>3</v></cell><cell r="K131"><v>3</v></cell></row><row r="132"><cell r="B132" t="str"><v>- BRYOPHYTES -</v></cell></row><row r="132"><cell r="D132" t="str"><v>IBMR</v></cell><cell r="E132"><v>1</v></cell></row><row r="132"><cell r="I132" t="str"><v>BR</v></cell><cell r="J132"><v>4</v></cell></row><row r="133"><cell r="B133" t="str"><v>- Hépathiques</v></cell></row><row r="133"><cell r="D133" t="str"><v>IBMR</v></cell><cell r="E133"><v>1</v></cell></row><row r="133"><cell r="I133" t="str"><v>BR</v></cell><cell r="J133"><v>4</v></cell></row><row r="134"><cell r="A134" t="str"><v>ANEPIN</v></cell><cell r="B134" t="str"><v>Aneura pinguis</v></cell><cell r="C134" t="str"><v>(L.) Dumort.</v></cell><cell r="D134" t="str"><v>IBMR</v></cell><cell r="E134"><v>0</v></cell><cell r="F134"><v>14</v></cell><cell r="G134"><v>2</v></cell><cell r="H134"><v>10206</v></cell><cell r="I134" t="str"><v>BRh</v></cell><cell r="J134"><v>4</v></cell><cell r="K134"><v>2</v></cell><cell r="L134" t="str"><v>RICPIN</v></cell><cell r="M134" t="str"><v>Riccardia pinguis  (L.) Gray</v></cell></row><row r="135"><cell r="A135" t="str"><v>ANTJUL</v></cell><cell r="B135" t="str"><v>Anthelia julacea</v></cell><cell r="C135" t="str"><v>(L.) Dumort.</v></cell></row><row r="135"><cell r="E135"><v>0</v></cell><cell r="F135" t="str"><v>nc</v></cell><cell r="G135" t="str"><v>nc</v></cell><cell r="H135"><v>19515</v></cell><cell r="I135" t="str"><v>BRh</v></cell><cell r="J135"><v>4</v></cell><cell r="K135"><v>3</v></cell></row><row r="136"><cell r="A136" t="str"><v>BLPTRI</v></cell><cell r="B136" t="str"><v>Blepharostoma trichophyllum</v></cell><cell r="C136" t="str"><v>(L.) Dumort.</v></cell></row><row r="136"><cell r="E136"><v>0</v></cell><cell r="F136" t="str"><v>nc</v></cell><cell r="G136" t="str"><v>nc</v></cell><cell r="H136"><v>19531</v></cell><cell r="I136" t="str"><v>BRh</v></cell><cell r="J136"><v>4</v></cell><cell r="K136"><v>3</v></cell></row><row r="137"><cell r="A137" t="str"><v>CAYARG</v></cell><cell r="B137" t="str"><v>Calypogeia arguta</v></cell><cell r="C137" t="str"><v>Nees & Mont.</v></cell></row><row r="137"><cell r="E137"><v>0</v></cell><cell r="F137" t="str"><v>nc</v></cell><cell r="G137" t="str"><v>nc</v></cell><cell r="H137"><v>19562</v></cell><cell r="I137" t="str"><v>BRh</v></cell><cell r="J137"><v>4</v></cell><cell r="K137"><v>3</v></cell></row><row r="138"><cell r="A138" t="str"><v>CAYFIS</v></cell><cell r="B138" t="str"><v>Calypogeia fissa</v></cell><cell r="C138" t="str"><v>(L.) Raddi</v></cell></row><row r="138"><cell r="E138"><v>0</v></cell><cell r="F138" t="str"><v>nc</v></cell><cell r="G138" t="str"><v>nc</v></cell><cell r="H138"><v>19563</v></cell><cell r="I138" t="str"><v>BRh</v></cell><cell r="J138"><v>4</v></cell><cell r="K138"><v>3</v></cell></row><row r="139"><cell r="A139" t="str"><v>CAYSPX</v></cell><cell r="B139" t="str"><v>Calypogeia sp.</v></cell><cell r="C139" t="str"><v>Raddi</v></cell></row><row r="139"><cell r="E139"><v>0</v></cell><cell r="F139" t="str"><v>nc</v></cell><cell r="G139" t="str"><v>nc</v></cell><cell r="H139"><v>19564</v></cell><cell r="I139" t="str"><v>BRh</v></cell><cell r="J139"><v>4</v></cell><cell r="K139"><v>3</v></cell></row><row r="140"><cell r="A140" t="str"><v>CHICOA</v></cell><cell r="B140" t="str"><v>Chiloscyphus coadunatus</v></cell><cell r="C140" t="str"><v>(Sw.) J.J.Engel & R.M.Schust.</v></cell></row><row r="140"><cell r="E140"><v>0</v></cell><cell r="F140" t="str"><v>nc</v></cell><cell r="G140" t="str"><v>nc</v></cell><cell r="H140"><v>19593</v></cell><cell r="I140" t="str"><v>BRh</v></cell><cell r="J140"><v>4</v></cell><cell r="K140"><v>1</v></cell></row><row r="141"><cell r="A141" t="str"><v>CHIPAL</v></cell><cell r="B141" t="str"><v>Chiloscyphus pallescens</v></cell><cell r="C141" t="str"><v>(Ehrh. ex Hoffm.) Dumort.</v></cell><cell r="D141" t="str"><v>IBMR</v></cell><cell r="E141"><v>0</v></cell><cell r="F141"><v>14</v></cell><cell r="G141"><v>2</v></cell><cell r="H141"><v>1185</v></cell><cell r="I141" t="str"><v>BRh</v></cell><cell r="J141"><v>4</v></cell><cell r="K141"><v>1</v></cell></row><row r="142"><cell r="A142" t="str"><v>CHIPOL</v></cell><cell r="B142" t="str"><v>Chiloscyphus polyanthos</v></cell><cell r="C142" t="str"><v>L.Corda</v></cell><cell r="D142" t="str"><v>IBMR</v></cell><cell r="E142"><v>0</v></cell><cell r="F142"><v>15</v></cell><cell r="G142"><v>2</v></cell><cell r="H142"><v>1186</v></cell><cell r="I142" t="str"><v>BRh</v></cell><cell r="J142"><v>4</v></cell><cell r="K142"><v>1</v></cell></row><row r="142"><cell r="M142" t="str"><v>Chiloscyphus gr. polyanthus (L.) Corda</v></cell></row><row r="143"><cell r="A143" t="str"><v>CHISPX</v></cell><cell r="B143" t="str"><v>Chiloscyphus sp.</v></cell><cell r="C143" t="str"><v>Corda</v></cell></row><row r="143"><cell r="E143"><v>0</v></cell><cell r="F143" t="str"><v>nc</v></cell><cell r="G143" t="str"><v>nc</v></cell><cell r="H143"><v>1182</v></cell><cell r="I143" t="str"><v>BRh</v></cell><cell r="J143"><v>4</v></cell><cell r="K143"><v>1</v></cell></row><row r="144"><cell r="A144" t="str"><v>CONCON</v></cell><cell r="B144" t="str"><v>Conocephalum conicum</v></cell><cell r="C144" t="str"><v>(L.) Dumort.</v></cell></row><row r="144"><cell r="E144"><v>0</v></cell><cell r="F144" t="str"><v>nc</v></cell><cell r="G144" t="str"><v>nc</v></cell><cell r="H144"><v>1176</v></cell><cell r="I144" t="str"><v>BRh</v></cell><cell r="J144"><v>4</v></cell><cell r="K144"><v>3</v></cell><cell r="L144" t="str"><v>FEGCON</v></cell><cell r="M144" t="str"><v>Fegatella conica  (L.) Corda</v></cell></row><row r="145"><cell r="A145" t="str"><v>DUMHIR</v></cell><cell r="B145" t="str"><v>Dumortiera hirsuta</v></cell><cell r="C145" t="str"><v>(Sw.) Nees</v></cell></row><row r="145"><cell r="E145"><v>0</v></cell><cell r="F145" t="str"><v>nc</v></cell><cell r="G145" t="str"><v>nc</v></cell><cell r="H145"><v>19624</v></cell><cell r="I145" t="str"><v>BRh</v></cell><cell r="J145"><v>4</v></cell><cell r="K145"><v>3</v></cell></row><row r="146"><cell r="A146" t="str"><v>HYBLAX</v></cell><cell r="B146" t="str"><v>Hygrobiella laxifolia</v></cell><cell r="C146" t="str"><v>(Hook.) Spruce</v></cell></row><row r="146"><cell r="E146"><v>0</v></cell><cell r="F146" t="str"><v>nc</v></cell><cell r="G146" t="str"><v>nc</v></cell><cell r="H146"><v>19786</v></cell><cell r="I146" t="str"><v>BRh</v></cell><cell r="J146"><v>4</v></cell><cell r="K146"><v>2</v></cell></row><row r="147"><cell r="A147" t="str"><v>JUGATR</v></cell><cell r="B147" t="str"><v>Jungermannia atrovirens</v></cell><cell r="C147" t="str"><v>Dumort.</v></cell><cell r="D147" t="str"><v>IBMR</v></cell><cell r="E147"><v>0</v></cell><cell r="F147"><v>19</v></cell><cell r="G147"><v>3</v></cell><cell r="H147"><v>19820</v></cell><cell r="I147" t="str"><v>BRh</v></cell><cell r="J147"><v>4</v></cell><cell r="K147"><v>2</v></cell><cell r="L147" t="str"><v>SOLTRI</v></cell><cell r="M147" t="str"><v>Solenostoma triste (Nees) K.Muell.</v></cell></row><row r="147"><cell r="O147" t="str"><v>Solenostoma sphaerocarpum (Hook.) Steph.</v></cell></row><row r="148"><cell r="A148" t="str"><v>JUGEXS</v></cell><cell r="B148" t="str"><v>Jungermannia exsertifolia</v></cell><cell r="C148" t="str"><v>Steph.</v></cell></row><row r="148"><cell r="E148"><v>0</v></cell><cell r="F148" t="str"><v>nc</v></cell><cell r="G148" t="str"><v>nc</v></cell><cell r="H148"><v>19821</v></cell><cell r="I148" t="str"><v>BRh</v></cell><cell r="J148"><v>4</v></cell><cell r="K148"><v>2</v></cell></row><row r="149"><cell r="A149" t="str"><v>JUGGRA</v></cell><cell r="B149" t="str"><v>Jungermannia gracillima</v></cell><cell r="C149" t="str"><v>Sm.</v></cell><cell r="D149" t="str"><v>IBMR</v></cell><cell r="E149"><v>0</v></cell><cell r="F149"><v>20</v></cell><cell r="G149"><v>3</v></cell><cell r="H149"><v>10209</v></cell><cell r="I149" t="str"><v>BRh</v></cell><cell r="J149"><v>4</v></cell><cell r="K149"><v>2</v></cell><cell r="L149" t="str"><v>SONCRE</v></cell><cell r="M149" t="str"><v>Solenostoma crenulatum (Sm.) Mitt.</v></cell></row><row r="150"><cell r="A150" t="str"><v>JUGOBO</v></cell><cell r="B150" t="str"><v>Jungermannia obovata</v></cell><cell r="C150" t="str"><v>Nees</v></cell></row><row r="150"><cell r="E150"><v>0</v></cell><cell r="F150" t="str"><v>nc</v></cell><cell r="G150" t="str"><v>nc</v></cell><cell r="H150"><v>19823</v></cell><cell r="I150" t="str"><v>BRh</v></cell><cell r="J150"><v>4</v></cell><cell r="K150"><v>2</v></cell></row><row r="151"><cell r="A151" t="str"><v>JUGPAR</v></cell><cell r="B151" t="str"><v>Jungermannia paroica</v></cell><cell r="C151" t="str"><v>(Schiffn.) Grolle</v></cell></row><row r="151"><cell r="E151"><v>0</v></cell><cell r="F151" t="str"><v>nc</v></cell><cell r="G151" t="str"><v>nc</v></cell><cell r="H151"><v>19824</v></cell><cell r="I151" t="str"><v>BRh</v></cell><cell r="J151"><v>4</v></cell><cell r="K151"><v>2</v></cell></row><row r="152"><cell r="A152" t="str"><v>JUGPUM</v></cell><cell r="B152" t="str"><v>Jungermannia pumila</v></cell><cell r="C152" t="str"><v>With.</v></cell></row><row r="152"><cell r="E152"><v>0</v></cell><cell r="F152" t="str"><v>nc</v></cell><cell r="G152" t="str"><v>nc</v></cell><cell r="H152"><v>19825</v></cell><cell r="I152" t="str"><v>BRh</v></cell><cell r="J152"><v>4</v></cell><cell r="K152"><v>2</v></cell><cell r="L152" t="str"><v>SONPUM</v></cell><cell r="M152" t="str"><v>Solenostoma pumilum (With.) K. Müll.</v></cell></row><row r="153"><cell r="A153" t="str"><v>JUGSPX</v></cell><cell r="B153" t="str"><v>Jungermannia sp.</v></cell><cell r="C153" t="str"><v>L.</v></cell></row><row r="153"><cell r="E153"><v>0</v></cell><cell r="F153" t="str"><v>nc</v></cell><cell r="G153" t="str"><v>nc</v></cell><cell r="H153"><v>19826</v></cell><cell r="I153" t="str"><v>BRh</v></cell><cell r="J153"><v>4</v></cell><cell r="K153"><v>3</v></cell></row><row r="154"><cell r="A154" t="str"><v>JUGSPH</v></cell><cell r="B154" t="str"><v>Jungermannia sphaerocarpa</v></cell><cell r="C154" t="str"><v>Hook.</v></cell></row><row r="154"><cell r="E154"><v>0</v></cell><cell r="F154" t="str"><v>nc</v></cell><cell r="G154" t="str"><v>nc</v></cell><cell r="H154"><v>19827</v></cell><cell r="I154" t="str"><v>BRh</v></cell><cell r="J154"><v>4</v></cell><cell r="K154"><v>2</v></cell></row><row r="155"><cell r="A155" t="str"><v>LEJLAM</v></cell><cell r="B155" t="str"><v>Lejeunea lamacerina</v></cell><cell r="C155" t="str"><v>(Steph.) Schiffn.</v></cell></row><row r="155"><cell r="E155"><v>0</v></cell><cell r="F155" t="str"><v>nc</v></cell><cell r="G155" t="str"><v>nc</v></cell><cell r="H155"><v>29956</v></cell><cell r="I155" t="str"><v>BRh</v></cell><cell r="J155"><v>4</v></cell><cell r="K155"><v>3</v></cell></row><row r="156"><cell r="A156" t="str"><v>LEJSPX</v></cell><cell r="B156" t="str"><v>Lejeunea sp.</v></cell><cell r="C156" t="str"><v>Lib.</v></cell></row><row r="156"><cell r="E156"><v>0</v></cell><cell r="F156" t="str"><v>nc</v></cell><cell r="G156" t="str"><v>nc</v></cell><cell r="H156"><v>19831</v></cell><cell r="I156" t="str"><v>BRh</v></cell><cell r="J156"><v>4</v></cell><cell r="K156"><v>3</v></cell></row><row r="157"><cell r="A157" t="str"><v>LOPBID</v></cell><cell r="B157" t="str"><v>Lophocolea bidentata</v></cell><cell r="C157" t="str"><v>(L.) Dumort.</v></cell></row><row r="157"><cell r="E157"><v>0</v></cell><cell r="F157" t="str"><v>nc</v></cell><cell r="G157" t="str"><v>nc</v></cell><cell r="H157"><v>34438</v></cell><cell r="I157" t="str"><v>BRh</v></cell><cell r="J157"><v>4</v></cell><cell r="K157"><v>3</v></cell></row><row r="158"><cell r="A158" t="str"><v>LOHSPX</v></cell><cell r="B158" t="str"><v>Lophozia sp.</v></cell><cell r="C158" t="str"><v>NEANT</v></cell></row><row r="158"><cell r="E158"><v>0</v></cell><cell r="F158" t="str"><v>nc</v></cell><cell r="G158" t="str"><v>nc</v></cell><cell r="H158"><v>34439</v></cell><cell r="I158" t="str"><v>BRh</v></cell><cell r="J158"><v>4</v></cell><cell r="K158"><v>3</v></cell></row><row r="159"><cell r="A159" t="str"><v>LUNCRU</v></cell><cell r="B159" t="str"><v>Lunularia cruciata</v></cell><cell r="C159" t="str"><v>(L.) Lindb.</v></cell></row><row r="159"><cell r="E159"><v>0</v></cell><cell r="F159" t="str"><v>nc</v></cell><cell r="G159" t="str"><v>nc</v></cell><cell r="H159"><v>1189</v></cell><cell r="I159" t="str"><v>BRh</v></cell><cell r="J159"><v>4</v></cell><cell r="K159"><v>3</v></cell></row><row r="160"><cell r="A160" t="str"><v>MACPAL</v></cell><cell r="B160" t="str"><v>Marchantia paleacea</v></cell><cell r="C160" t="str"><v>Bertol.</v></cell></row><row r="160"><cell r="E160"><v>0</v></cell><cell r="F160" t="str"><v>nc</v></cell><cell r="G160" t="str"><v>nc</v></cell><cell r="H160"><v>19850</v></cell><cell r="I160" t="str"><v>BRh</v></cell><cell r="J160"><v>4</v></cell><cell r="K160"><v>3</v></cell></row><row r="161"><cell r="A161" t="str"><v>MACPOL</v></cell><cell r="B161" t="str"><v>Marchantia polymorpha</v></cell><cell r="C161" t="str"><v>L.</v></cell></row><row r="161"><cell r="E161"><v>0</v></cell><cell r="F161" t="str"><v>nc</v></cell><cell r="G161" t="str"><v>nc</v></cell><cell r="H161"><v>1192</v></cell><cell r="I161" t="str"><v>BRh</v></cell><cell r="J161"><v>4</v></cell><cell r="K161"><v>3</v></cell><cell r="L161" t="str"><v>MACALP</v></cell><cell r="M161" t="str"><v>Marchantia alpestris  (Nees) Burgeff</v></cell><cell r="N161" t="str"><v>MACAQU</v></cell><cell r="O161" t="str"><v>Marchantia aquatica  (Nees) Burgeff</v></cell></row><row r="162"><cell r="A162" t="str"><v>MACPOM</v></cell><cell r="B162" t="str"><v>Marchantia polymorpha subsp. montivagans</v></cell><cell r="C162" t="str"><v>Bischl. & Boisselier-Dubayle</v></cell></row><row r="162"><cell r="E162"><v>0</v></cell><cell r="F162" t="str"><v>nc</v></cell><cell r="G162" t="str"><v>nc</v></cell><cell r="H162"><v>31592</v></cell><cell r="I162" t="str"><v>BRh</v></cell><cell r="J162"><v>4</v></cell><cell r="K162"><v>3</v></cell></row><row r="163"><cell r="A163" t="str"><v>MACSPX</v></cell><cell r="B163" t="str"><v>Marchantia sp.</v></cell><cell r="C163" t="str"><v>L.</v></cell></row><row r="163"><cell r="E163"><v>0</v></cell><cell r="F163" t="str"><v>nc</v></cell><cell r="G163" t="str"><v>nc</v></cell><cell r="H163"><v>1191</v></cell><cell r="I163" t="str"><v>BRh</v></cell><cell r="J163"><v>4</v></cell><cell r="K163"><v>3</v></cell></row><row r="164"><cell r="A164" t="str"><v>MARAQU</v></cell><cell r="B164" t="str"><v>Marsupella aquatica</v></cell><cell r="C164" t="str"><v>(Lindenb.) Dumort.</v></cell><cell r="D164" t="str"><v>IBMR</v></cell><cell r="E164"><v>0</v></cell><cell r="F164"><v>19</v></cell><cell r="G164"><v>2</v></cell><cell r="H164"><v>9811</v></cell><cell r="I164" t="str"><v>BRh</v></cell><cell r="J164"><v>4</v></cell><cell r="K164"><v>2</v></cell></row><row r="165"><cell r="A165" t="str"><v>MAREMA</v></cell><cell r="B165" t="str"><v>Marsupella emarginata</v></cell><cell r="C165" t="str"><v>(Ehrh.) Dumort.</v></cell><cell r="D165" t="str"><v>IBMR</v></cell><cell r="E165"><v>0</v></cell><cell r="F165"><v>20</v></cell><cell r="G165"><v>3</v></cell><cell r="H165"><v>1194</v></cell><cell r="I165" t="str"><v>BRh</v></cell><cell r="J165"><v>4</v></cell><cell r="K165"><v>2</v></cell></row><row r="166"><cell r="A166" t="str"><v>MARSPX</v></cell><cell r="B166" t="str"><v>Marsupella sp.</v></cell><cell r="C166" t="str"><v>Dumort.</v></cell></row><row r="166"><cell r="E166"><v>0</v></cell><cell r="F166" t="str"><v>nc</v></cell><cell r="G166" t="str"><v>nc</v></cell><cell r="H166"><v>1193</v></cell><cell r="I166" t="str"><v>BRh</v></cell><cell r="J166"><v>4</v></cell><cell r="K166"><v>2</v></cell></row><row r="167"><cell r="A167" t="str"><v>MARSPH</v></cell><cell r="B167" t="str"><v>Marsupella sphacelata</v></cell><cell r="C167" t="str"><v>(Gieseke ex Lindenb.) Dumort.</v></cell></row><row r="167"><cell r="E167"><v>0</v></cell><cell r="F167" t="str"><v>nc</v></cell><cell r="G167" t="str"><v>nc</v></cell><cell r="H167"><v>19854</v></cell><cell r="I167" t="str"><v>BRh</v></cell><cell r="J167"><v>4</v></cell><cell r="K167"><v>2</v></cell></row><row r="168"><cell r="A168" t="str"><v>MILSPX</v></cell><cell r="B168" t="str"><v>Microlejeunea sp. </v></cell><cell r="C168" t="str"><v>Steph.</v></cell></row><row r="168"><cell r="E168"><v>0</v></cell><cell r="F168" t="str"><v>nc</v></cell><cell r="G168" t="str"><v>nc</v></cell><cell r="H168"><v>31569</v></cell><cell r="I168" t="str"><v>BRh</v></cell><cell r="J168"><v>4</v></cell><cell r="K168"><v>3</v></cell></row><row r="169"><cell r="A169" t="str"><v>NARCOM</v></cell><cell r="B169" t="str"><v>Nardia compressa</v></cell><cell r="C169" t="str"><v>(Hook.) Gray</v></cell><cell r="D169" t="str"><v>IBMR</v></cell><cell r="E169"><v>0</v></cell><cell r="F169"><v>20</v></cell><cell r="G169"><v>3</v></cell><cell r="H169"><v>1180</v></cell><cell r="I169" t="str"><v>BRh</v></cell><cell r="J169"><v>4</v></cell><cell r="K169"><v>2</v></cell></row><row r="170"><cell r="A170" t="str"><v>NARSCA</v></cell><cell r="B170" t="str"><v>Nardia scalaris</v></cell><cell r="C170" t="str"><v>S.F.Gray</v></cell><cell r="D170" t="str"><v>IBMR</v></cell><cell r="E170"><v>0</v></cell><cell r="F170"><v>20</v></cell><cell r="G170"><v>3</v></cell><cell r="H170"><v>19883</v></cell><cell r="I170" t="str"><v>BRh</v></cell><cell r="J170"><v>4</v></cell><cell r="K170"><v>2</v></cell><cell r="L170" t="str"><v>ALCSCA</v></cell><cell r="M170" t="str"><v>Alicularia scalaris  (Schrad.) Corda</v></cell></row><row r="170"><cell r="O170" t="str"><v>Nardia acicularis S.F. Gray</v></cell></row><row r="171"><cell r="A171" t="str"><v>NARSPX</v></cell><cell r="B171" t="str"><v>Nardia sp.</v></cell><cell r="C171" t="str"><v>Gray</v></cell></row><row r="171"><cell r="E171"><v>0</v></cell><cell r="F171" t="str"><v>nc</v></cell><cell r="G171" t="str"><v>nc</v></cell><cell r="H171"><v>1179</v></cell><cell r="I171" t="str"><v>BRh</v></cell><cell r="J171"><v>4</v></cell><cell r="K171"><v>3</v></cell></row><row r="172"><cell r="A172" t="str"><v>PELEND</v></cell><cell r="B172" t="str"><v>Pellia endiviifolia</v></cell><cell r="C172" t="str"><v>(Dicks) Dumort.</v></cell></row><row r="172"><cell r="E172"><v>0</v></cell><cell r="F172" t="str"><v>nc</v></cell><cell r="G172" t="str"><v>nc</v></cell><cell r="H172"><v>1197</v></cell><cell r="I172" t="str"><v>BRh</v></cell><cell r="J172"><v>4</v></cell><cell r="K172"><v>2</v></cell></row><row r="173"><cell r="A173" t="str"><v>PELEPI</v></cell><cell r="B173" t="str"><v>Pellia epiphylla</v></cell><cell r="C173" t="str"><v>(L.) Corda</v></cell></row><row r="173"><cell r="E173"><v>0</v></cell><cell r="F173" t="str"><v>nc</v></cell><cell r="G173" t="str"><v>nc</v></cell><cell r="H173"><v>1198</v></cell><cell r="I173" t="str"><v>BRh</v></cell><cell r="J173"><v>4</v></cell><cell r="K173"><v>2</v></cell></row><row r="174"><cell r="A174" t="str"><v>PELNEE</v></cell><cell r="B174" t="str"><v>Pellia neesiana</v></cell><cell r="C174" t="str"><v>(Gottsche) Limpr.</v></cell></row><row r="174"><cell r="E174"><v>0</v></cell><cell r="F174" t="str"><v>nc</v></cell><cell r="G174" t="str"><v>nc</v></cell><cell r="H174"><v>1200</v></cell><cell r="I174" t="str"><v>BRh</v></cell><cell r="J174"><v>4</v></cell><cell r="K174"><v>2</v></cell></row><row r="175"><cell r="A175" t="str"><v>PELSPX</v></cell><cell r="B175" t="str"><v>Pellia sp.</v></cell><cell r="C175" t="str"><v>Raddi</v></cell></row><row r="175"><cell r="E175"><v>0</v></cell><cell r="F175" t="str"><v>nc</v></cell><cell r="G175" t="str"><v>nc</v></cell><cell r="H175"><v>1196</v></cell><cell r="I175" t="str"><v>BRh</v></cell><cell r="J175"><v>4</v></cell><cell r="K175"><v>3</v></cell></row><row r="176"><cell r="A176" t="str"><v>PLGASP</v></cell><cell r="B176" t="str"><v>Plagiochila asplenioides</v></cell><cell r="C176" t="str"><v>(L.) Dumort.</v></cell></row><row r="176"><cell r="E176"><v>0</v></cell><cell r="F176" t="str"><v>nc</v></cell><cell r="G176" t="str"><v>nc</v></cell><cell r="H176"><v>19914</v></cell><cell r="I176" t="str"><v>BRh</v></cell><cell r="J176"><v>4</v></cell><cell r="K176"><v>3</v></cell></row><row r="177"><cell r="A177" t="str"><v>PLGSPX</v></cell><cell r="B177" t="str"><v>Plagiochila sp.</v></cell><cell r="C177" t="str"><v>Dumort.</v></cell></row><row r="177"><cell r="E177"><v>0</v></cell><cell r="F177" t="str"><v>nc</v></cell><cell r="G177" t="str"><v>nc</v></cell><cell r="H177"><v>19915</v></cell><cell r="I177" t="str"><v>BRh</v></cell><cell r="J177"><v>4</v></cell><cell r="K177"><v>3</v></cell></row><row r="178"><cell r="A178" t="str"><v>PORCOR</v></cell><cell r="B178" t="str"><v>Porella cordaeana</v></cell><cell r="C178" t="str"><v>(Huebener) Moore</v></cell></row><row r="178"><cell r="E178"><v>0</v></cell><cell r="F178" t="str"><v>nc</v></cell><cell r="G178" t="str"><v>nc</v></cell><cell r="H178"><v>19932</v></cell><cell r="I178" t="str"><v>BRh</v></cell><cell r="J178"><v>4</v></cell><cell r="K178"><v>2</v></cell></row><row r="179"><cell r="A179" t="str"><v>PORPIN</v></cell><cell r="B179" t="str"><v>Porella pinnata</v></cell><cell r="C179" t="str"><v>L.</v></cell><cell r="D179" t="str"><v>IBMR</v></cell><cell r="E179"><v>0</v></cell><cell r="F179"><v>12</v></cell><cell r="G179"><v>2</v></cell><cell r="H179"><v>9788</v></cell><cell r="I179" t="str"><v>BRh</v></cell><cell r="J179"><v>4</v></cell><cell r="K179"><v>2</v></cell></row><row r="180"><cell r="A180" t="str"><v>PORPLA</v></cell><cell r="B180" t="str"><v>Porella platyphylla</v></cell><cell r="C180" t="str"><v>(L.) Pfeiff.</v></cell></row><row r="180"><cell r="E180"><v>0</v></cell><cell r="F180" t="str"><v>nc</v></cell><cell r="G180" t="str"><v>nc</v></cell><cell r="H180"><v>1205</v></cell><cell r="I180" t="str"><v>BRh</v></cell><cell r="J180"><v>4</v></cell><cell r="K180"><v>3</v></cell></row><row r="181"><cell r="A181" t="str"><v>PORSPX</v></cell><cell r="B181" t="str"><v>Porella sp.</v></cell><cell r="C181" t="str"><v>L.</v></cell></row><row r="181"><cell r="E181"><v>0</v></cell><cell r="F181" t="str"><v>nc</v></cell><cell r="G181" t="str"><v>nc</v></cell><cell r="H181"><v>1204</v></cell><cell r="I181" t="str"><v>BRh</v></cell><cell r="J181"><v>4</v></cell><cell r="K181"><v>3</v></cell></row><row r="182"><cell r="A182" t="str"><v>PREQUA</v></cell><cell r="B182" t="str"><v>Preissia quadrata</v></cell><cell r="C182" t="str"><v>(Scop.) Nees</v></cell></row><row r="182"><cell r="E182"><v>0</v></cell><cell r="F182" t="str"><v>nc</v></cell><cell r="G182" t="str"><v>nc</v></cell><cell r="H182"><v>19962</v></cell><cell r="I182" t="str"><v>BRh</v></cell><cell r="J182"><v>4</v></cell><cell r="K182"><v>3</v></cell></row><row r="183"><cell r="A183" t="str"><v>RICCHA</v></cell><cell r="B183" t="str"><v>Riccardia chamedryfolia</v></cell><cell r="C183" t="str"><v>(With.) Grolle</v></cell><cell r="D183" t="str"><v>IBMR</v></cell><cell r="E183"><v>0</v></cell><cell r="F183"><v>15</v></cell><cell r="G183"><v>2</v></cell><cell r="H183"><v>1173</v></cell><cell r="I183" t="str"><v>BRh</v></cell><cell r="J183"><v>4</v></cell><cell r="K183"><v>2</v></cell><cell r="L183" t="str"><v>RICSIN</v></cell><cell r="M183" t="str"><v>Riccardia sinuata (Hook.) Trevis.</v></cell></row><row r="184"><cell r="A184" t="str"><v>RICMUL</v></cell><cell r="B184" t="str"><v>Riccardia multifida</v></cell><cell r="C184" t="str"><v>(L.) Gray</v></cell><cell r="D184" t="str"><v>IBMR</v></cell><cell r="E184"><v>0</v></cell><cell r="F184"><v>15</v></cell><cell r="G184"><v>2</v></cell><cell r="H184"><v>10205</v></cell><cell r="I184" t="str"><v>BRh</v></cell><cell r="J184"><v>4</v></cell><cell r="K184"><v>2</v></cell></row><row r="185"><cell r="A185" t="str"><v>RICSPX</v></cell><cell r="B185" t="str"><v>Riccardia sp.</v></cell><cell r="C185" t="str"><v>Gray</v></cell></row><row r="185"><cell r="E185"><v>0</v></cell><cell r="F185" t="str"><v>nc</v></cell><cell r="G185" t="str"><v>nc</v></cell><cell r="H185"><v>1172</v></cell><cell r="I185" t="str"><v>BRh</v></cell><cell r="J185"><v>4</v></cell><cell r="K185"><v>2</v></cell></row><row r="186"><cell r="A186" t="str"><v>RIIFLU</v></cell><cell r="B186" t="str"><v>Riccia fluitans</v></cell><cell r="C186" t="str"><v>L.</v></cell><cell r="D186" t="str"><v>IBMR</v></cell><cell r="E186"><v>0</v></cell><cell r="F186"><v>8</v></cell><cell r="G186"><v>3</v></cell><cell r="H186"><v>1210</v></cell><cell r="I186" t="str"><v>BRh</v></cell><cell r="J186"><v>4</v></cell><cell r="K186"><v>2</v></cell></row><row r="187"><cell r="A187" t="str"><v>RIIHUE</v></cell><cell r="B187" t="str"><v>Riccia huebeneriana</v></cell><cell r="C187" t="str"><v>Lindenb.</v></cell></row><row r="187"><cell r="E187"><v>0</v></cell><cell r="F187" t="str"><v>nc</v></cell><cell r="G187" t="str"><v>nc</v></cell><cell r="H187"><v>19998</v></cell><cell r="I187" t="str"><v>BRh</v></cell><cell r="J187"><v>4</v></cell><cell r="K187"><v>1</v></cell></row><row r="188"><cell r="A188" t="str"><v>RIIRHE</v></cell><cell r="B188" t="str"><v>Riccia rhenana</v></cell><cell r="C188" t="str"><v>Lorb.</v></cell></row><row r="188"><cell r="E188"><v>0</v></cell><cell r="F188" t="str"><v>nc</v></cell><cell r="G188" t="str"><v>nc</v></cell><cell r="H188"><v>19999</v></cell><cell r="I188" t="str"><v>BRh</v></cell><cell r="J188"><v>4</v></cell><cell r="K188"><v>1</v></cell></row><row r="189"><cell r="A189" t="str"><v>RIISPX</v></cell><cell r="B189" t="str"><v>Riccia sp.</v></cell><cell r="C189" t="str"><v>L.</v></cell></row><row r="189"><cell r="E189"><v>0</v></cell><cell r="F189" t="str"><v>nc</v></cell><cell r="G189" t="str"><v>nc</v></cell><cell r="H189"><v>1209</v></cell><cell r="I189" t="str"><v>BRh</v></cell><cell r="J189"><v>4</v></cell><cell r="K189"><v>2</v></cell></row><row r="190"><cell r="A190" t="str"><v>RIONAT</v></cell><cell r="B190" t="str"><v>Ricciocarpos natans</v></cell><cell r="C190" t="str"><v>(L.) Corda</v></cell></row><row r="190"><cell r="E190"><v>0</v></cell><cell r="F190" t="str"><v>nc</v></cell><cell r="G190" t="str"><v>nc</v></cell><cell r="H190"><v>20000</v></cell><cell r="I190" t="str"><v>BRh</v></cell><cell r="J190"><v>4</v></cell><cell r="K190"><v>1</v></cell></row><row r="191"><cell r="A191" t="str"><v>SAOVIT</v></cell><cell r="B191" t="str"><v>Saccogyna viticulosa</v></cell><cell r="C191" t="str"><v>(L.) Dumort.</v></cell></row><row r="191"><cell r="E191"><v>0</v></cell><cell r="F191" t="str"><v>nc</v></cell><cell r="G191" t="str"><v>nc</v></cell><cell r="H191"><v>20015</v></cell><cell r="I191" t="str"><v>BRh</v></cell><cell r="J191"><v>4</v></cell><cell r="K191"><v>3</v></cell></row><row r="192"><cell r="A192" t="str"><v>SCANEM</v></cell><cell r="B192" t="str"><v>Scapania nemorea</v></cell><cell r="C192" t="str"><v>(L.) Grolle</v></cell></row><row r="192"><cell r="E192"><v>0</v></cell><cell r="F192" t="str"><v>nc</v></cell><cell r="G192" t="str"><v>nc</v></cell><cell r="H192"><v>19673</v></cell><cell r="I192" t="str"><v>BRh</v></cell><cell r="J192"><v>4</v></cell><cell r="K192"><v>3</v></cell></row><row r="193"><cell r="A193" t="str"><v>SCAPAI</v></cell><cell r="B193" t="str"><v>Scapania paludicola</v></cell><cell r="C193" t="str"><v>Loeske & Müll. Frib.</v></cell></row><row r="193"><cell r="E193"><v>0</v></cell><cell r="F193" t="str"><v>nc</v></cell><cell r="G193" t="str"><v>nc</v></cell><cell r="H193"><v>19674</v></cell><cell r="I193" t="str"><v>BRh</v></cell><cell r="J193"><v>4</v></cell><cell r="K193"><v>3</v></cell></row><row r="194"><cell r="A194" t="str"><v>SCAPAL</v></cell><cell r="B194" t="str"><v>Scapania paludosa</v></cell><cell r="C194" t="str"><v>(Müll. Frib.) Müll. Frib.</v></cell><cell r="D194" t="str"><v>IBMR</v></cell><cell r="E194"><v>0</v></cell><cell r="F194"><v>20</v></cell><cell r="G194"><v>3</v></cell><cell r="H194"><v>10208</v></cell><cell r="I194" t="str"><v>BRh</v></cell><cell r="J194"><v>4</v></cell><cell r="K194"><v>1</v></cell></row><row r="195"><cell r="A195" t="str"><v>SCASPX</v></cell><cell r="B195" t="str"><v>Scapania sp.</v></cell><cell r="C195" t="str"><v>(Dumort.) Dumort.</v></cell></row><row r="195"><cell r="E195"><v>0</v></cell><cell r="F195" t="str"><v>nc</v></cell><cell r="G195" t="str"><v>nc</v></cell><cell r="H195"><v>1212</v></cell><cell r="I195" t="str"><v>BRh</v></cell><cell r="J195"><v>4</v></cell><cell r="K195"><v>2</v></cell></row><row r="196"><cell r="A196" t="str"><v>SCASUB</v></cell><cell r="B196" t="str"><v>Scapania subalpina</v></cell><cell r="C196" t="str"><v>(Nees ex Lindenb.) Dumort.</v></cell></row><row r="196"><cell r="E196"><v>0</v></cell><cell r="F196" t="str"><v>nc</v></cell><cell r="G196" t="str"><v>nc</v></cell><cell r="H196"><v>19675</v></cell><cell r="I196" t="str"><v>BRh</v></cell><cell r="J196"><v>4</v></cell><cell r="K196"><v>3</v></cell></row><row r="197"><cell r="A197" t="str"><v>SCAULI</v></cell><cell r="B197" t="str"><v>Scapania uliginosa</v></cell><cell r="C197" t="str"><v>(Sw. ex Lindenb.) Dumort.</v></cell></row><row r="197"><cell r="E197"><v>0</v></cell><cell r="F197" t="str"><v>nc</v></cell><cell r="G197" t="str"><v>nc</v></cell><cell r="H197"><v>19676</v></cell><cell r="I197" t="str"><v>BRh</v></cell><cell r="J197"><v>4</v></cell><cell r="K197"><v>3</v></cell></row><row r="198"><cell r="A198" t="str"><v>SCAUND</v></cell><cell r="B198" t="str"><v>Scapania undulata</v></cell><cell r="C198" t="str"><v>(L.) Dumort.</v></cell><cell r="D198" t="str"><v>IBMR</v></cell><cell r="E198"><v>0</v></cell><cell r="F198"><v>17</v></cell><cell r="G198"><v>3</v></cell><cell r="H198"><v>1213</v></cell><cell r="I198" t="str"><v>BRh</v></cell><cell r="J198"><v>4</v></cell><cell r="K198"><v>1</v></cell></row><row r="199"><cell r="A199" t="str"><v>TRCTOM</v></cell><cell r="B199" t="str"><v>Trichocolea tomentella</v></cell><cell r="C199" t="str"><v>(Ehrh.) Dumort.</v></cell></row><row r="199"><cell r="E199"><v>0</v></cell><cell r="F199" t="str"><v>nc</v></cell><cell r="G199" t="str"><v>nc</v></cell><cell r="H199"><v>1216</v></cell><cell r="I199" t="str"><v>BRh</v></cell><cell r="J199"><v>4</v></cell><cell r="K199"><v>3</v></cell></row><row r="200"><cell r="B200" t="str"><v>- Mousses</v></cell></row><row r="200"><cell r="D200" t="str"><v>IBMR</v></cell><cell r="E200"><v>1</v></cell></row><row r="200"><cell r="I200" t="str"><v>BR</v></cell><cell r="J200"><v>5</v></cell></row><row r="201"><cell r="A201" t="str"><v>AMBSER</v></cell><cell r="B201" t="str"><v>Amblystegium serpens</v></cell><cell r="C201" t="str"><v>(Hedw.) Schimp.</v></cell></row><row r="201"><cell r="E201"><v>0</v></cell><cell r="F201" t="str"><v>nc</v></cell><cell r="G201" t="str"><v>nc</v></cell><cell r="H201"><v>19760</v></cell><cell r="I201" t="str"><v>BRm</v></cell><cell r="J201"><v>5</v></cell><cell r="K201"><v>3</v></cell></row><row r="202"><cell r="A202" t="str"><v>AMBSPX</v></cell><cell r="B202" t="str"><v>Amblystegium sp.</v></cell><cell r="C202" t="str"><v>B., S. & G.</v></cell></row><row r="202"><cell r="E202"><v>0</v></cell><cell r="F202" t="str"><v>nc</v></cell><cell r="G202" t="str"><v>nc</v></cell><cell r="H202"><v>1222</v></cell><cell r="I202" t="str"><v>BRm</v></cell><cell r="J202"><v>5</v></cell><cell r="K202"><v>3</v></cell></row><row r="203"><cell r="A203" t="str"><v>ANOATT</v></cell><cell r="B203" t="str"><v>Anomodon attenuatus</v></cell><cell r="C203" t="str"><v>(Hedw.) Huebener</v></cell></row><row r="203"><cell r="E203"><v>0</v></cell><cell r="F203" t="str"><v>nc</v></cell><cell r="G203" t="str"><v>nc</v></cell><cell r="H203"><v>29913</v></cell><cell r="I203" t="str"><v>BRm</v></cell><cell r="J203"><v>5</v></cell><cell r="K203"><v>3</v></cell></row><row r="204"><cell r="A204" t="str"><v>ANOSPX</v></cell><cell r="B204" t="str"><v>Anomodon sp.</v></cell><cell r="C204" t="str"><v>Hook. & Tayl.</v></cell></row><row r="204"><cell r="E204"><v>0</v></cell><cell r="F204" t="str"><v>nc</v></cell><cell r="G204" t="str"><v>nc</v></cell><cell r="H204"><v>29912</v></cell><cell r="I204" t="str"><v>BRm</v></cell><cell r="J204"><v>5</v></cell><cell r="K204"><v>3</v></cell></row><row r="205"><cell r="A205" t="str"><v>ATRUND</v></cell><cell r="B205" t="str"><v>Atrichum undulatum</v></cell><cell r="C205" t="str"><v>(Hedw.) P.Beauv.</v></cell></row><row r="205"><cell r="E205"><v>0</v></cell><cell r="F205" t="str"><v>nc</v></cell><cell r="G205" t="str"><v>nc</v></cell><cell r="H205"><v>1358</v></cell><cell r="I205" t="str"><v>BRm</v></cell><cell r="J205"><v>5</v></cell><cell r="K205"><v>3</v></cell></row><row r="206"><cell r="A206" t="str"><v>AULPAL</v></cell><cell r="B206" t="str"><v>Aulacomnium palustre</v></cell><cell r="C206" t="str"><v>(Hedw.) Schwaegr.</v></cell></row><row r="206"><cell r="E206"><v>0</v></cell><cell r="F206" t="str"><v>nc</v></cell><cell r="G206" t="str"><v>nc</v></cell><cell r="H206"><v>19521</v></cell><cell r="I206" t="str"><v>BRm</v></cell><cell r="J206"><v>5</v></cell><cell r="K206"><v>3</v></cell></row><row r="207"><cell r="A207" t="str"><v>BLIACU</v></cell><cell r="B207" t="str"><v>Blindia acuta</v></cell><cell r="C207" t="str"><v>(Hedw.) Bruch & Schimp.</v></cell></row><row r="207"><cell r="E207"><v>0</v></cell><cell r="F207" t="str"><v>nc</v></cell><cell r="G207" t="str"><v>nc</v></cell><cell r="H207"><v>1271</v></cell><cell r="I207" t="str"><v>BRm</v></cell><cell r="J207"><v>5</v></cell><cell r="K207"><v>3</v></cell></row><row r="208"><cell r="A208" t="str"><v>BRARIV</v></cell><cell r="B208" t="str"><v>Brachythecium rivulare</v></cell><cell r="C208" t="str"><v>Schimp.</v></cell><cell r="D208" t="str"><v>IBMR</v></cell><cell r="E208"><v>0</v></cell><cell r="F208"><v>15</v></cell><cell r="G208"><v>2</v></cell><cell r="H208"><v>1260</v></cell><cell r="I208" t="str"><v>BRm</v></cell><cell r="J208"><v>5</v></cell><cell r="K208"><v>2</v></cell></row><row r="209"><cell r="A209" t="str"><v>BRARUT</v></cell><cell r="B209" t="str"><v>Brachythecium rutabulum</v></cell><cell r="C209" t="str"><v>(Hedw.) Schimp.</v></cell></row><row r="209"><cell r="E209"><v>0</v></cell><cell r="F209" t="str"><v>nc</v></cell><cell r="G209" t="str"><v>nc</v></cell><cell r="H209"><v>1261</v></cell><cell r="I209" t="str"><v>BRm</v></cell><cell r="J209"><v>5</v></cell><cell r="K209"><v>3</v></cell></row><row r="210"><cell r="A210" t="str"><v>BRASPX</v></cell><cell r="B210" t="str"><v>Brachythecium sp.</v></cell><cell r="C210" t="str"><v>B., S. & G.</v></cell></row><row r="210"><cell r="E210"><v>0</v></cell><cell r="F210" t="str"><v>nc</v></cell><cell r="G210" t="str"><v>nc</v></cell><cell r="H210"><v>1258</v></cell><cell r="I210" t="str"><v>BRm</v></cell><cell r="J210"><v>5</v></cell><cell r="K210"><v>3</v></cell></row><row r="211"><cell r="A211" t="str"><v>BRYALP</v></cell><cell r="B211" t="str"><v>Bryum alpinum</v></cell><cell r="C211" t="str"><v>Huds. ex With.</v></cell></row><row r="211"><cell r="E211"><v>0</v></cell><cell r="F211" t="str"><v>nc</v></cell><cell r="G211" t="str"><v>nc</v></cell><cell r="H211"><v>19536</v></cell><cell r="I211" t="str"><v>BRm</v></cell><cell r="J211"><v>5</v></cell><cell r="K211"><v>3</v></cell></row><row r="212"><cell r="A212" t="str"><v>BRYARG</v></cell><cell r="B212" t="str"><v>Bryum argenteum</v></cell><cell r="C212" t="str"><v>Hedw.</v></cell></row><row r="212"><cell r="E212"><v>0</v></cell><cell r="F212" t="str"><v>nc</v></cell><cell r="G212" t="str"><v>nc</v></cell><cell r="H212"><v>19537</v></cell><cell r="I212" t="str"><v>BRm</v></cell><cell r="J212"><v>5</v></cell><cell r="K212"><v>3</v></cell></row><row r="213"><cell r="A213" t="str"><v>BRYDIC</v></cell><cell r="B213" t="str"><v>Bryum dichotomum</v></cell><cell r="C213" t="str"><v>Hedw.</v></cell></row><row r="213"><cell r="E213"><v>0</v></cell><cell r="F213" t="str"><v>nc</v></cell><cell r="G213" t="str"><v>nc</v></cell><cell r="H213"><v>31522</v></cell><cell r="I213" t="str"><v>BRm</v></cell><cell r="J213"><v>5</v></cell><cell r="K213"><v>3</v></cell><cell r="L213" t="str"><v>BRYBIC</v></cell><cell r="M213" t="str"><v>Bryum bicolor Dicks.</v></cell></row><row r="214"><cell r="A214" t="str"><v>BRYPAL</v></cell><cell r="B214" t="str"><v>Bryum pallens</v></cell><cell r="C214" t="str"><v>Sw. ex anon.     </v></cell></row><row r="214"><cell r="E214"><v>0</v></cell><cell r="F214" t="str"><v>nc</v></cell><cell r="G214" t="str"><v>nc</v></cell><cell r="H214"><v>19539</v></cell><cell r="I214" t="str"><v>BRm</v></cell><cell r="J214"><v>5</v></cell><cell r="K214"><v>3</v></cell></row><row r="215"><cell r="A215" t="str"><v>BRYPAS</v></cell><cell r="B215" t="str"><v>Bryum pallescens</v></cell><cell r="C215" t="str"><v>Schleich. ex Schwaegr. </v></cell></row><row r="215"><cell r="E215"><v>0</v></cell><cell r="F215" t="str"><v>nc</v></cell><cell r="G215" t="str"><v>nc</v></cell><cell r="H215"><v>19540</v></cell><cell r="I215" t="str"><v>BRm</v></cell><cell r="J215"><v>5</v></cell><cell r="K215"><v>3</v></cell></row><row r="216"><cell r="A216" t="str"><v>BRYPSE</v></cell><cell r="B216" t="str"><v>Bryum pseudotriquetrum</v></cell><cell r="C216" t="str"><v>(Hedw.) P.Gaertn. et al.</v></cell></row><row r="216"><cell r="E216"><v>0</v></cell><cell r="F216" t="str"><v>nc</v></cell><cell r="G216" t="str"><v>nc</v></cell><cell r="H216"><v>1274</v></cell><cell r="I216" t="str"><v>BRm</v></cell><cell r="J216"><v>5</v></cell><cell r="K216"><v>2</v></cell></row><row r="217"><cell r="A217" t="str"><v>BRYSCH</v></cell><cell r="B217" t="str"><v>Bryum schleicheri</v></cell><cell r="C217" t="str"><v>DC.</v></cell></row><row r="217"><cell r="E217"><v>0</v></cell><cell r="F217" t="str"><v>nc</v></cell><cell r="G217" t="str"><v>nc</v></cell><cell r="H217"><v>19541</v></cell><cell r="I217" t="str"><v>BRm</v></cell><cell r="J217"><v>5</v></cell><cell r="K217"><v>3</v></cell></row><row r="218"><cell r="A218" t="str"><v>BRYSPX</v></cell><cell r="B218" t="str"><v>Bryum sp.</v></cell><cell r="C218" t="str"><v>Hedw.</v></cell></row><row r="218"><cell r="E218"><v>0</v></cell><cell r="F218" t="str"><v>nc</v></cell><cell r="G218" t="str"><v>nc</v></cell><cell r="H218"><v>1272</v></cell><cell r="I218" t="str"><v>BRm</v></cell><cell r="J218"><v>5</v></cell><cell r="K218"><v>3</v></cell></row><row r="219"><cell r="A219" t="str"><v>BRYTUR</v></cell><cell r="B219" t="str"><v>Bryum turbinatum</v></cell><cell r="C219" t="str"><v>(Hedw.) Turner</v></cell></row><row r="219"><cell r="E219"><v>0</v></cell><cell r="F219" t="str"><v>nc</v></cell><cell r="G219" t="str"><v>nc</v></cell><cell r="H219"><v>19542</v></cell><cell r="I219" t="str"><v>BRm</v></cell><cell r="J219"><v>5</v></cell><cell r="K219"><v>3</v></cell></row><row r="220"><cell r="A220" t="str"><v>BRYWEI</v></cell><cell r="B220" t="str"><v>Bryum weigelii</v></cell><cell r="C220" t="str"><v>Spreng.      </v></cell></row><row r="220"><cell r="E220"><v>0</v></cell><cell r="F220" t="str"><v>nc</v></cell><cell r="G220" t="str"><v>nc</v></cell><cell r="H220"><v>19543</v></cell><cell r="I220" t="str"><v>BRm</v></cell><cell r="J220"><v>5</v></cell><cell r="K220"><v>3</v></cell><cell r="L220" t="str"><v>BRYDUV</v></cell><cell r="M220" t="str"><v>Bryum duvalii Voit</v></cell></row><row r="221"><cell r="A221" t="str"><v>CAICOR</v></cell><cell r="B221" t="str"><v>Calliergon cordifolium</v></cell><cell r="C221" t="str"><v>(Hedw.) Kindb.</v></cell></row><row r="221"><cell r="E221"><v>0</v></cell><cell r="F221" t="str"><v>nc</v></cell><cell r="G221" t="str"><v>nc</v></cell><cell r="H221"><v>1225</v></cell><cell r="I221" t="str"><v>BRm</v></cell><cell r="J221"><v>5</v></cell><cell r="K221"><v>3</v></cell><cell r="L221" t="str"><v>ACRCOR</v></cell><cell r="M221" t="str"><v>Acrocladium cordifolium (Hedw.) P.Rich. & Wallace</v></cell></row><row r="222"><cell r="A222" t="str"><v>CAIGIG</v></cell><cell r="B222" t="str"><v>Calliergon giganteum</v></cell><cell r="C222" t="str"><v>(Schimp.) Kindb.</v></cell></row><row r="222"><cell r="E222"><v>0</v></cell><cell r="F222" t="str"><v>nc</v></cell><cell r="G222" t="str"><v>nc</v></cell><cell r="H222"><v>1226</v></cell><cell r="I222" t="str"><v>BRm</v></cell><cell r="J222"><v>5</v></cell><cell r="K222"><v>3</v></cell></row><row r="223"><cell r="A223" t="str"><v>CAISPX</v></cell><cell r="B223" t="str"><v>Calliergon sp.</v></cell><cell r="C223" t="str"><v>(Sull.) Kindb.</v></cell></row><row r="223"><cell r="E223"><v>0</v></cell><cell r="F223" t="str"><v>nc</v></cell><cell r="G223" t="str"><v>nc</v></cell><cell r="H223"><v>1224</v></cell><cell r="I223" t="str"><v>BRm</v></cell><cell r="J223"><v>5</v></cell><cell r="K223"><v>3</v></cell></row><row r="224"><cell r="A224" t="str"><v>CAECUS</v></cell><cell r="B224" t="str"><v>Calliergonella cuspidata</v></cell><cell r="C224" t="str"><v>(Hedw.) Loeske</v></cell></row><row r="224"><cell r="E224"><v>0</v></cell><cell r="F224" t="str"><v>nc</v></cell><cell r="G224" t="str"><v>nc</v></cell><cell r="H224"><v>1228</v></cell><cell r="I224" t="str"><v>BRm</v></cell><cell r="J224"><v>5</v></cell><cell r="K224"><v>3</v></cell><cell r="L224" t="str"><v>ACRCUS</v></cell><cell r="M224" t="str"><v>Acrocladium cuspidatum  (Hedw.) Lindb.</v></cell><cell r="N224" t="str"><v>CAICUP</v></cell><cell r="O224" t="str"><v>Calliergon cuspidatum (Hedw.) Kindb.</v></cell></row><row r="225"><cell r="A225" t="str"><v>CAPSTE</v></cell><cell r="B225" t="str"><v>Campylium stellatum</v></cell><cell r="C225" t="str"><v>(Hedw.) Lange & C.E.O.Jensen</v></cell></row><row r="225"><cell r="E225"><v>0</v></cell><cell r="F225" t="str"><v>nc</v></cell><cell r="G225" t="str"><v>nc</v></cell><cell r="H225"><v>1230</v></cell><cell r="I225" t="str"><v>BRm</v></cell><cell r="J225"><v>5</v></cell><cell r="K225"><v>3</v></cell></row><row r="226"><cell r="A226" t="str"><v>CINAQU</v></cell><cell r="B226" t="str"><v>Cinclidotus aquaticus</v></cell><cell r="C226" t="str"><v>(Hedw.) B., S. & G.</v></cell><cell r="D226" t="str"><v>IBMR</v></cell><cell r="E226"><v>0</v></cell><cell r="F226"><v>15</v></cell><cell r="G226"><v>2</v></cell><cell r="H226"><v>1318</v></cell><cell r="I226" t="str"><v>BRm</v></cell><cell r="J226"><v>5</v></cell><cell r="K226"><v>1</v></cell></row><row r="227"><cell r="A227" t="str"><v>CINDAN</v></cell><cell r="B227" t="str"><v>Cinclidotus danubicus</v></cell><cell r="C227" t="str"><v>Schiffn. & Baumg.</v></cell><cell r="D227" t="str"><v>IBMR</v></cell><cell r="E227"><v>0</v></cell><cell r="F227"><v>13</v></cell><cell r="G227"><v>3</v></cell><cell r="H227"><v>1319</v></cell><cell r="I227" t="str"><v>BRm</v></cell><cell r="J227"><v>5</v></cell><cell r="K227"><v>1</v></cell></row><row r="228"><cell r="A228" t="str"><v>CINFON</v></cell><cell r="B228" t="str"><v>Cinclidotus fontinaloides</v></cell><cell r="C228" t="str"><v>(Hedw.) P.Beauv.</v></cell><cell r="D228" t="str"><v>IBMR</v></cell><cell r="E228"><v>0</v></cell><cell r="F228"><v>12</v></cell><cell r="G228"><v>2</v></cell><cell r="H228"><v>1320</v></cell><cell r="I228" t="str"><v>BRm</v></cell><cell r="J228"><v>5</v></cell><cell r="K228"><v>1</v></cell></row><row r="229"><cell r="A229" t="str"><v>CINRIP</v></cell><cell r="B229" t="str"><v>Cinclidotus riparius</v></cell><cell r="C229" t="str"><v>(Brid.) Arnott</v></cell><cell r="D229" t="str"><v>IBMR</v></cell><cell r="E229"><v>0</v></cell><cell r="F229"><v>13</v></cell><cell r="G229"><v>2</v></cell><cell r="H229"><v>1321</v></cell><cell r="I229" t="str"><v>BRm</v></cell><cell r="J229"><v>5</v></cell><cell r="K229"><v>1</v></cell><cell r="L229" t="str"><v>CINNIG</v></cell><cell r="M229" t="str"><v>Cinclidotus nigricans  (Brid.) Wijk & Marg.</v></cell></row><row r="230"><cell r="A230" t="str"><v>CINSPX</v></cell><cell r="B230" t="str"><v>Cinclidotus sp.</v></cell><cell r="C230" t="str"><v>P. Beauv.</v></cell></row><row r="230"><cell r="E230"><v>0</v></cell><cell r="F230" t="str"><v>nc</v></cell><cell r="G230" t="str"><v>nc</v></cell><cell r="H230"><v>1317</v></cell><cell r="I230" t="str"><v>BRm</v></cell><cell r="J230"><v>5</v></cell><cell r="K230"><v>1</v></cell></row><row r="231"><cell r="A231" t="str"><v>CLIDEN</v></cell><cell r="B231" t="str"><v>Climacium dendroides</v></cell><cell r="C231" t="str"><v>(Hedw.) Web. & Mohr</v></cell></row><row r="231"><cell r="E231"><v>0</v></cell><cell r="F231" t="str"><v>nc</v></cell><cell r="G231" t="str"><v>nc</v></cell><cell r="H231"><v>19597</v></cell><cell r="I231" t="str"><v>BRm</v></cell><cell r="J231"><v>5</v></cell><cell r="K231"><v>2</v></cell></row><row r="232"><cell r="A232" t="str"><v>CRAFIL</v></cell><cell r="B232" t="str"><v>Cratoneuron filicinum</v></cell><cell r="C232" t="str"><v>(Hedw.) Spruce</v></cell><cell r="D232" t="str"><v>IBMR</v></cell><cell r="E232"><v>0</v></cell><cell r="F232"><v>18</v></cell><cell r="G232"><v>3</v></cell><cell r="H232"><v>1233</v></cell><cell r="I232" t="str"><v>BRm</v></cell><cell r="J232"><v>5</v></cell><cell r="K232"><v>1</v></cell></row><row r="233"><cell r="A233" t="str"><v>CRASPX</v></cell><cell r="B233" t="str"><v>Cratoneuron sp.</v></cell><cell r="C233" t="str"><v>(Sull.) Spruce</v></cell></row><row r="233"><cell r="E233"><v>0</v></cell><cell r="F233" t="str"><v>nc</v></cell><cell r="G233" t="str"><v>nc</v></cell><cell r="H233"><v>1231</v></cell><cell r="I233" t="str"><v>BRm</v></cell><cell r="J233"><v>5</v></cell><cell r="K233"><v>1</v></cell></row><row r="234"><cell r="A234" t="str"><v>CTEMOL</v></cell><cell r="B234" t="str"><v>Ctenidium molluscum</v></cell><cell r="C234" t="str"><v>(Hedw.) Mitt.</v></cell></row><row r="234"><cell r="E234"><v>0</v></cell><cell r="F234" t="str"><v>nc</v></cell><cell r="G234" t="str"><v>nc</v></cell><cell r="H234"><v>19610</v></cell><cell r="I234" t="str"><v>BRm</v></cell><cell r="J234"><v>5</v></cell><cell r="K234"><v>3</v></cell></row><row r="235"><cell r="A235" t="str"><v>DENLAM</v></cell><cell r="B235" t="str"><v>Dendrocryphaea lamyana</v></cell><cell r="C235" t="str"><v>(Mont.) P.Rao</v></cell></row><row r="235"><cell r="E235"><v>0</v></cell><cell r="F235" t="str"><v>nc</v></cell><cell r="G235" t="str"><v>nc</v></cell><cell r="H235"><v>31546</v></cell><cell r="I235" t="str"><v>BRm</v></cell><cell r="J235"><v>5</v></cell><cell r="K235"><v>2</v></cell><cell r="L235" t="str"><v>CRYLAM</v></cell><cell r="M235" t="str"><v>Cryphaea lamyana (Mont.) Müll.Hal.</v></cell></row><row r="236"><cell r="A236" t="str"><v>DILMUC</v></cell><cell r="B236" t="str"><v>Dialytrichia mucronata </v></cell><cell r="C236" t="str"><v>(Brid.) Broth.</v></cell></row><row r="236"><cell r="E236"><v>0</v></cell><cell r="F236" t="str"><v>nc</v></cell><cell r="G236" t="str"><v>nc</v></cell><cell r="H236"><v>31531</v></cell><cell r="I236" t="str"><v>BRm</v></cell><cell r="J236"><v>5</v></cell><cell r="K236"><v>2</v></cell><cell r="L236" t="str"><v>CINMUC</v></cell><cell r="M236" t="str"><v>Cinclidotus mucronatus (Brid.) Mach.</v></cell></row><row r="237"><cell r="A237" t="str"><v>DIHFLA</v></cell><cell r="B237" t="str"><v>Dichodontium flavescens</v></cell><cell r="C237" t="str"><v>(Dicks.) Lindb.  </v></cell></row><row r="237"><cell r="E237"><v>0</v></cell><cell r="F237" t="str"><v>nc</v></cell><cell r="G237" t="str"><v>nc</v></cell><cell r="H237"><v>1277</v></cell><cell r="I237" t="str"><v>BRm</v></cell><cell r="J237"><v>5</v></cell><cell r="K237"><v>3</v></cell><cell r="L237" t="str"><v>DIHPEF</v></cell><cell r="M237" t="str"><v>Dichodontium pellucidum var. flavescens  (Hedw.) Schimp.</v></cell></row><row r="238"><cell r="A238" t="str"><v>DIHPAL</v></cell><cell r="B238" t="str"><v>Dichodontium palustre </v></cell><cell r="C238" t="str"><v>(Dicks.) M.Stech</v></cell></row><row r="238"><cell r="E238"><v>0</v></cell><cell r="F238" t="str"><v>nc</v></cell><cell r="G238" t="str"><v>nc</v></cell><cell r="H238"><v>31543</v></cell><cell r="I238" t="str"><v>BRm</v></cell><cell r="J238"><v>5</v></cell><cell r="K238"><v>3</v></cell><cell r="L238" t="str"><v>ANIPAL</v></cell><cell r="M238" t="str"><v>Anisothecium palustre  (Dicks.) I.Hag.</v></cell><cell r="N238" t="str"><v>DICPAL</v></cell><cell r="O238" t="str"><v>Dicranella palustris (Dicks.) Crundw. ex Warb.      </v></cell></row><row r="239"><cell r="A239" t="str"><v>DIHPEL</v></cell><cell r="B239" t="str"><v>Dichodontium pellucidum</v></cell><cell r="C239" t="str"><v>(Hedw.) Schimp.</v></cell></row><row r="239"><cell r="E239"><v>0</v></cell><cell r="F239" t="str"><v>nc</v></cell><cell r="G239" t="str"><v>nc</v></cell><cell r="H239"><v>1278</v></cell><cell r="I239" t="str"><v>BRm</v></cell><cell r="J239"><v>5</v></cell><cell r="K239"><v>3</v></cell></row><row r="240"><cell r="A240" t="str"><v>DIHSPX</v></cell><cell r="B240" t="str"><v>Dichodontium sp.</v></cell><cell r="C240" t="str"><v>Schimp.</v></cell></row><row r="240"><cell r="E240"><v>0</v></cell><cell r="F240" t="str"><v>nc</v></cell><cell r="G240" t="str"><v>nc</v></cell><cell r="H240"><v>1276</v></cell><cell r="I240" t="str"><v>BRm</v></cell><cell r="J240"><v>5</v></cell><cell r="K240"><v>3</v></cell></row><row r="241"><cell r="A241" t="str"><v>DICSPX</v></cell><cell r="B241" t="str"><v>Dicranella sp.</v></cell><cell r="C241" t="str"><v>(C. Müll.) Schimp.</v></cell></row><row r="241"><cell r="E241"><v>0</v></cell><cell r="F241" t="str"><v>nc</v></cell><cell r="G241" t="str"><v>nc</v></cell><cell r="H241"><v>1279</v></cell><cell r="I241" t="str"><v>BRm</v></cell><cell r="J241"><v>5</v></cell><cell r="K241"><v>3</v></cell></row><row r="242"><cell r="A242" t="str"><v>DIRSCO</v></cell><cell r="B242" t="str"><v>Dicranum scottianum</v></cell><cell r="C242" t="str"><v>Turn.</v></cell></row><row r="242"><cell r="E242"><v>0</v></cell><cell r="F242" t="str"><v>nc</v></cell><cell r="G242" t="str"><v>nc</v></cell><cell r="H242"><v>19616</v></cell><cell r="I242" t="str"><v>BRm</v></cell><cell r="J242"><v>5</v></cell><cell r="K242"><v>3</v></cell><cell r="L242" t="str"><v>ORHSCO</v></cell><cell r="M242" t="str"><v>Orthodicranum scottianum (Turner ex R.Scott) G.Roth ex Casares-Gil </v></cell></row><row r="243"><cell r="A243" t="str"><v>DIDFER</v></cell><cell r="B243" t="str"><v>Didymodon ferrugineus</v></cell><cell r="C243" t="str"><v>(Schimp. ex Besch.) M.O.Hill</v></cell></row><row r="243"><cell r="E243"><v>0</v></cell><cell r="F243" t="str"><v>nc</v></cell><cell r="G243" t="str"><v>nc</v></cell><cell r="H243"><v>34544</v></cell><cell r="I243" t="str"><v>BRm</v></cell><cell r="J243"><v>5</v></cell><cell r="K243"><v>3</v></cell><cell r="L243" t="str"><v>BABREF</v></cell><cell r="M243" t="str"><v>Barbula reflexa (Brid.) Brid.</v></cell></row><row r="244"><cell r="A244" t="str"><v>DIDINS</v></cell><cell r="B244" t="str"><v>Didymodon insulanus</v></cell><cell r="C244" t="str"><v>(De not.) M.M. Hill</v></cell></row><row r="244"><cell r="E244"><v>0</v></cell><cell r="F244" t="str"><v>nc</v></cell><cell r="G244" t="str"><v>nc</v></cell><cell r="H244"><v>34420</v></cell><cell r="I244" t="str"><v>BRm</v></cell><cell r="J244"><v>5</v></cell><cell r="K244"><v>3</v></cell><cell r="L244" t="str"><v>BABCYL</v></cell><cell r="M244" t="str"><v>Barbula cylindrica (Taylor) Schimp.</v></cell></row><row r="245"><cell r="A245" t="str"><v>DIDSIN</v></cell><cell r="B245" t="str"><v>Didymodon sinuosus</v></cell><cell r="C245" t="str"><v>(Mitt.) Delogne</v></cell></row><row r="245"><cell r="E245"><v>0</v></cell><cell r="F245" t="str"><v>nc</v></cell><cell r="G245" t="str"><v>nc</v></cell><cell r="H245"><v>19617</v></cell><cell r="I245" t="str"><v>BRm</v></cell><cell r="J245"><v>5</v></cell><cell r="K245"><v>3</v></cell></row><row r="246"><cell r="A246" t="str"><v>DIDSPX</v></cell><cell r="B246" t="str"><v>Didymodon sp.</v></cell><cell r="C246" t="str"><v>Hedw.</v></cell></row><row r="246"><cell r="E246"><v>0</v></cell><cell r="F246" t="str"><v>nc</v></cell><cell r="G246" t="str"><v>nc</v></cell><cell r="H246"><v>29981</v></cell><cell r="I246" t="str"><v>BRm</v></cell><cell r="J246"><v>5</v></cell><cell r="K246"><v>3</v></cell></row><row r="247"><cell r="A247" t="str"><v>DIDSPA</v></cell><cell r="B247" t="str"><v>Didymodon spadiceus</v></cell><cell r="C247" t="str"><v>(Mitt.) Limpr.</v></cell></row><row r="247"><cell r="E247"><v>0</v></cell><cell r="F247" t="str"><v>nc</v></cell><cell r="G247" t="str"><v>nc</v></cell><cell r="H247"><v>19618</v></cell><cell r="I247" t="str"><v>BRm</v></cell><cell r="J247"><v>5</v></cell><cell r="K247"><v>3</v></cell></row><row r="248"><cell r="A248" t="str"><v>DIDTOP</v></cell><cell r="B248" t="str"><v>Didymodon tophaceus</v></cell><cell r="C248" t="str"><v>(Brid.) Lisa</v></cell></row><row r="248"><cell r="E248"><v>0</v></cell><cell r="F248" t="str"><v>nc</v></cell><cell r="G248" t="str"><v>nc</v></cell><cell r="H248"><v>19619</v></cell><cell r="I248" t="str"><v>BRm</v></cell><cell r="J248"><v>5</v></cell><cell r="K248"><v>3</v></cell><cell r="L248" t="str"><v>BABTOP</v></cell><cell r="M248" t="str"><v>Barbula tophacea (Brid.) Mitt.</v></cell></row><row r="249"><cell r="A249" t="str"><v>DIDVIN</v></cell><cell r="B249" t="str"><v>Didymodon vinealis</v></cell><cell r="C249" t="str"><v>(Brid.) R.H.Zander</v></cell></row><row r="249"><cell r="E249"><v>0</v></cell><cell r="F249" t="str"><v>nc</v></cell><cell r="G249" t="str"><v>nc</v></cell><cell r="H249"><v>34546</v></cell><cell r="I249" t="str"><v>BRm</v></cell><cell r="J249"><v>5</v></cell><cell r="K249"><v>3</v></cell><cell r="L249" t="str"><v>BABVIN</v></cell><cell r="M249" t="str"><v>Barbula vinealis Brid.</v></cell></row><row r="250"><cell r="A250" t="str"><v>DREADU</v></cell><cell r="B250" t="str"><v>Drepanocladus aduncus</v></cell><cell r="C250" t="str"><v>(Hedw.) Warnst.</v></cell><cell r="D250" t="str"><v>IBMR</v></cell><cell r="E250"><v>0</v></cell><cell r="F250"><v>15</v></cell><cell r="G250"><v>3</v></cell><cell r="H250"><v>10211</v></cell><cell r="I250" t="str"><v>BRm</v></cell><cell r="J250"><v>5</v></cell><cell r="K250"><v>2</v></cell><cell r="L250" t="str"><v>DREKNE</v></cell><cell r="M250" t="str"><v>Drepanocladus kneiffii  (B., S. & G.) Warnst.</v></cell><cell r="N250" t="str"><v>DREPOL</v></cell><cell r="O250" t="str"><v>Drepanocladus polycarpos  (Voit) Warnst.</v></cell><cell r="P250" t="str"><v>DRESIM</v></cell><cell r="Q250" t="str"><v>Drepanocladus simplicissimus  Warnst.</v></cell></row><row r="251"><cell r="A251" t="str"><v>DRESEN</v></cell><cell r="B251" t="str"><v>Drepanocladus sendtneri</v></cell><cell r="C251" t="str"><v>(Schimp. ex H.Müll.) Warnst.</v></cell></row><row r="251"><cell r="E251"><v>0</v></cell><cell r="F251" t="str"><v>nc</v></cell><cell r="G251" t="str"><v>nc</v></cell><cell r="H251"><v>19622</v></cell><cell r="I251" t="str"><v>BRm</v></cell><cell r="J251"><v>5</v></cell><cell r="K251"><v>3</v></cell></row><row r="252"><cell r="A252" t="str"><v>DRESPX</v></cell><cell r="B252" t="str"><v>Drepanocladus sp.</v></cell><cell r="C252" t="str"><v>(C. Müll.) G. Roth</v></cell></row><row r="252"><cell r="E252"><v>0</v></cell><cell r="F252" t="str"><v>nc</v></cell><cell r="G252" t="str"><v>nc</v></cell><cell r="H252"><v>1234</v></cell><cell r="I252" t="str"><v>BRm</v></cell><cell r="J252"><v>5</v></cell><cell r="K252"><v>3</v></cell></row><row r="253"><cell r="A253" t="str"><v>ENOMUL</v></cell><cell r="B253" t="str"><v>Entosthodon muhlenbergii</v></cell><cell r="C253" t="str"><v>(Turner) Fife</v></cell></row><row r="253"><cell r="E253"><v>0</v></cell><cell r="F253" t="str"><v>nc</v></cell><cell r="G253" t="str"><v>nc</v></cell><cell r="H253"><v>34432</v></cell><cell r="I253" t="str"><v>BRm</v></cell><cell r="J253"><v>5</v></cell><cell r="K253"><v>3</v></cell><cell r="L253" t="str"><v>FUNDEN</v></cell><cell r="M253" t="str"><v>Funaria dentata Crome</v></cell></row><row r="254"><cell r="A254" t="str"><v>EUCVER</v></cell><cell r="B254" t="str"><v>Eucladium verticillatum</v></cell><cell r="C254" t="str"><v>(Brid.) B., S. & G.</v></cell></row><row r="254"><cell r="E254"><v>0</v></cell><cell r="F254" t="str"><v>nc</v></cell><cell r="G254" t="str"><v>nc</v></cell><cell r="H254"><v>19654</v></cell><cell r="I254" t="str"><v>BRm</v></cell><cell r="J254"><v>5</v></cell><cell r="K254"><v>3</v></cell></row><row r="255"><cell r="A255" t="str"><v>EURSPX</v></cell><cell r="B255" t="str"><v>Eurhynchium sp.</v></cell><cell r="C255" t="str"><v>B., S. & G.</v></cell></row><row r="255"><cell r="E255"><v>0</v></cell><cell r="F255" t="str"><v>nc</v></cell><cell r="G255" t="str"><v>nc</v></cell><cell r="H255"><v>1262</v></cell><cell r="I255" t="str"><v>BRm</v></cell><cell r="J255"><v>5</v></cell><cell r="K255"><v>3</v></cell></row><row r="256"><cell r="A256" t="str"><v>FISADI</v></cell><cell r="B256" t="str"><v>Fissidens adianthoides</v></cell><cell r="C256" t="str"><v>Hedw.</v></cell></row><row r="256"><cell r="E256"><v>0</v></cell><cell r="F256" t="str"><v>nc</v></cell><cell r="G256" t="str"><v>nc</v></cell><cell r="H256"><v>19663</v></cell><cell r="I256" t="str"><v>BRm</v></cell><cell r="J256"><v>5</v></cell><cell r="K256"><v>3</v></cell></row><row r="257"><cell r="A257" t="str"><v>FISARN</v></cell><cell r="B257" t="str"><v>Fissidens arnoldii</v></cell><cell r="C257" t="str"><v>R.Ruthe</v></cell></row><row r="257"><cell r="E257"><v>0</v></cell><cell r="F257" t="str"><v>nc</v></cell><cell r="G257" t="str"><v>nc</v></cell><cell r="H257"><v>19664</v></cell><cell r="I257" t="str"><v>BRm</v></cell><cell r="J257"><v>5</v></cell><cell r="K257"><v>3</v></cell></row><row r="258"><cell r="A258" t="str"><v>FISBRY</v></cell><cell r="B258" t="str"><v>Fissidens bryoides</v></cell><cell r="C258" t="str"><v>Hedw.</v></cell></row><row r="258"><cell r="E258"><v>0</v></cell><cell r="F258" t="str"><v>nc</v></cell><cell r="G258" t="str"><v>nc</v></cell><cell r="H258"><v>1293</v></cell><cell r="I258" t="str"><v>BRm</v></cell><cell r="J258"><v>5</v></cell><cell r="K258"><v>3</v></cell></row><row r="259"><cell r="A259" t="str"><v>FISBRC</v></cell><cell r="B259" t="str"><v>Fissidens bryoides var. caespitans </v></cell><cell r="C259" t="str"><v>Schimp.</v></cell></row><row r="259"><cell r="E259"><v>0</v></cell><cell r="F259" t="str"><v>nc</v></cell><cell r="G259" t="str"><v>nc</v></cell><cell r="H259"><v>31590</v></cell><cell r="I259" t="str"><v>BRm</v></cell><cell r="J259"><v>5</v></cell><cell r="K259"><v>3</v></cell><cell r="L259" t="str"><v>FISCUR</v></cell><cell r="M259" t="str"><v>Fissidens curnovii Mitt.</v></cell></row><row r="260"><cell r="A260" t="str"><v>FISCRA</v></cell><cell r="B260" t="str"><v>Fissidens crassipes</v></cell><cell r="C260" t="str"><v>Wilson ex Bruch & Schimp.</v></cell><cell r="D260" t="str"><v>IBMR</v></cell><cell r="E260"><v>0</v></cell><cell r="F260"><v>12</v></cell><cell r="G260"><v>2</v></cell><cell r="H260"><v>1294</v></cell><cell r="I260" t="str"><v>BRm</v></cell><cell r="J260"><v>5</v></cell><cell r="K260"><v>1</v></cell><cell r="L260" t="str"><v>FISMIL</v></cell><cell r="M260" t="str"><v>Fissidens mildeanus  Schimp.</v></cell></row><row r="261"><cell r="A261" t="str"><v>FISCRI</v></cell><cell r="B261" t="str"><v>Fissidens crispus</v></cell><cell r="C261" t="str"><v>Mont.</v></cell><cell r="D261" t="str"><v>IBMR</v></cell><cell r="E261"><v>0</v></cell><cell r="F261"><v>14</v></cell><cell r="G261"><v>3</v></cell><cell r="H261"><v>32432</v></cell><cell r="I261" t="str"><v>BRm</v></cell><cell r="J261"><v>5</v></cell><cell r="K261"><v>2</v></cell><cell r="L261" t="str"><v>FISMIN</v></cell><cell r="M261" t="str"><v>Fissidens minutulus Sull.</v></cell></row><row r="262"><cell r="A262" t="str"><v>FISDUB</v></cell><cell r="B262" t="str"><v>Fissidens dubius</v></cell><cell r="C262" t="str"><v>P.Beauv.</v></cell></row><row r="262"><cell r="E262"><v>0</v></cell><cell r="F262" t="str"><v>nc</v></cell><cell r="G262" t="str"><v>nc</v></cell><cell r="H262"><v>31744</v></cell><cell r="I262" t="str"><v>BRm</v></cell><cell r="J262"><v>5</v></cell><cell r="K262"><v>3</v></cell></row><row r="263"><cell r="A263" t="str"><v>FISEXI</v></cell><cell r="B263" t="str"><v>Fissidens exilis</v></cell><cell r="C263" t="str"><v>Hedw.</v></cell></row><row r="263"><cell r="E263"><v>0</v></cell><cell r="F263" t="str"><v>nc</v></cell><cell r="G263" t="str"><v>nc</v></cell><cell r="H263"><v>32029</v></cell><cell r="I263" t="str"><v>BRm</v></cell><cell r="J263"><v>5</v></cell><cell r="K263"><v>3</v></cell></row><row r="264"><cell r="A264" t="str"><v>FISFON</v></cell><cell r="B264" t="str"><v>Fissidens fontanus</v></cell><cell r="C264" t="str"><v>(Bach. Pyl.) Steud.</v></cell><cell r="D264" t="str"><v>IBMR</v></cell><cell r="E264"><v>0</v></cell><cell r="F264"><v>7</v></cell><cell r="G264"><v>3</v></cell><cell r="H264"><v>31545</v></cell><cell r="I264" t="str"><v>BRm</v></cell><cell r="J264"><v>5</v></cell><cell r="K264"><v>2</v></cell><cell r="L264" t="str"><v>OCTFON</v></cell><cell r="M264" t="str"><v>Octodiceras fontanum (B.Pyl.) Lindb.</v></cell></row><row r="264"><cell r="O264" t="str"><v>Fissidens julianus (Savi ex DC.) Schimp.</v></cell></row><row r="265"><cell r="A265" t="str"><v>FISGRA</v></cell><cell r="B265" t="str"><v>Fissidens gracilifolius</v></cell><cell r="C265" t="str"><v>Brugg. Nann. & Nyh.</v></cell></row><row r="265"><cell r="E265"><v>0</v></cell><cell r="F265" t="str"><v>nc</v></cell><cell r="G265" t="str"><v>nc</v></cell><cell r="H265"><v>19665</v></cell><cell r="I265" t="str"><v>BRm</v></cell><cell r="J265"><v>5</v></cell><cell r="K265"><v>2</v></cell></row><row r="265"><cell r="M265" t="str"><v>Fissidens viridulus var. tenuifolius (Boulay) A.J.E.Sm.</v></cell></row><row r="266"><cell r="A266" t="str"><v>FISGRN</v></cell><cell r="B266" t="str"><v>Fissidens grandifrons</v></cell><cell r="C266" t="str"><v>Brid.</v></cell><cell r="D266" t="str"><v>IBMR</v></cell><cell r="E266"><v>0</v></cell><cell r="F266"><v>15</v></cell><cell r="G266"><v>3</v></cell><cell r="H266"><v>19666</v></cell><cell r="I266" t="str"><v>BRm</v></cell><cell r="J266"><v>5</v></cell><cell r="K266"><v>2</v></cell></row><row r="266"><cell r="M266" t="str"><v>Pachyfissidens grandifrons (Brid.) Limpr.</v></cell></row><row r="267"><cell r="A267" t="str"><v>FISGYM</v></cell><cell r="B267" t="str"><v>Fissidens gymnandrus</v></cell><cell r="C267" t="str"><v>Büse</v></cell></row><row r="267"><cell r="E267"><v>0</v></cell><cell r="F267" t="str"><v>nc</v></cell><cell r="G267" t="str"><v>nc</v></cell><cell r="H267"><v>19667</v></cell><cell r="I267" t="str"><v>BRm</v></cell><cell r="J267"><v>5</v></cell><cell r="K267"><v>3</v></cell></row><row r="268"><cell r="A268" t="str"><v>FISMON</v></cell><cell r="B268" t="str"><v>Fissidens monguillonii</v></cell><cell r="C268" t="str"><v>Thér.</v></cell></row><row r="268"><cell r="E268"><v>0</v></cell><cell r="F268" t="str"><v>nc</v></cell><cell r="G268" t="str"><v>nc</v></cell><cell r="H268"><v>1297</v></cell><cell r="I268" t="str"><v>BRm</v></cell><cell r="J268"><v>5</v></cell><cell r="K268"><v>3</v></cell></row><row r="269"><cell r="A269" t="str"><v>FISOSM</v></cell><cell r="B269" t="str"><v>Fissidens osmundoides</v></cell><cell r="C269" t="str"><v>Hedw.</v></cell></row><row r="269"><cell r="E269"><v>0</v></cell><cell r="F269" t="str"><v>nc</v></cell><cell r="G269" t="str"><v>nc</v></cell><cell r="H269"><v>19668</v></cell><cell r="I269" t="str"><v>BRm</v></cell><cell r="J269"><v>5</v></cell><cell r="K269"><v>2</v></cell></row><row r="270"><cell r="A270" t="str"><v>FISPOL</v></cell><cell r="B270" t="str"><v>Fissidens polyphyllus</v></cell><cell r="C270" t="str"><v>Wils. ex B., S. & G.</v></cell><cell r="D270" t="str"><v>IBMR</v></cell><cell r="E270"><v>0</v></cell><cell r="F270"><v>20</v></cell><cell r="G270"><v>3</v></cell><cell r="H270"><v>10213</v></cell><cell r="I270" t="str"><v>BRm</v></cell><cell r="J270"><v>5</v></cell><cell r="K270"><v>2</v></cell></row><row r="271"><cell r="A271" t="str"><v>FISPUS</v></cell><cell r="B271" t="str"><v>Fissidens pusillus</v></cell><cell r="C271" t="str"><v>(Wils.) Milde</v></cell><cell r="D271" t="str"><v>IBMR</v></cell><cell r="E271"><v>0</v></cell><cell r="F271"><v>14</v></cell><cell r="G271"><v>2</v></cell><cell r="H271"><v>1298</v></cell><cell r="I271" t="str"><v>BRm</v></cell><cell r="J271"><v>5</v></cell><cell r="K271"><v>2</v></cell></row><row r="272"><cell r="A272" t="str"><v>FISRIV</v></cell><cell r="B272" t="str"><v>Fissidens rivularis</v></cell><cell r="C272" t="str"><v>(Spruce) B., S. & G.</v></cell></row><row r="272"><cell r="E272"><v>0</v></cell><cell r="F272" t="str"><v>nc</v></cell><cell r="G272" t="str"><v>nc</v></cell><cell r="H272"><v>19669</v></cell><cell r="I272" t="str"><v>BRm</v></cell><cell r="J272"><v>5</v></cell><cell r="K272"><v>2</v></cell></row><row r="273"><cell r="A273" t="str"><v>FISRUF</v></cell><cell r="B273" t="str"><v>Fissidens rufulus</v></cell><cell r="C273" t="str"><v>Bruch. & Schimp.</v></cell><cell r="D273" t="str"><v>IBMR</v></cell><cell r="E273"><v>0</v></cell><cell r="F273"><v>14</v></cell><cell r="G273"><v>3</v></cell><cell r="H273"><v>19670</v></cell><cell r="I273" t="str"><v>BRm</v></cell><cell r="J273"><v>5</v></cell><cell r="K273"><v>2</v></cell></row><row r="274"><cell r="A274" t="str"><v>FISSER</v></cell><cell r="B274" t="str"><v>Fissidens serrulatus</v></cell><cell r="C274" t="str"><v>Brid.</v></cell></row><row r="274"><cell r="E274"><v>0</v></cell><cell r="F274" t="str"><v>nc</v></cell><cell r="G274" t="str"><v>nc</v></cell><cell r="H274"><v>19671</v></cell><cell r="I274" t="str"><v>BRm</v></cell><cell r="J274"><v>5</v></cell><cell r="K274"><v>3</v></cell></row><row r="275"><cell r="A275" t="str"><v>FISSPX</v></cell><cell r="B275" t="str"><v>Fissidens sp.</v></cell><cell r="C275" t="str"><v>Hedw.</v></cell></row><row r="275"><cell r="E275"><v>0</v></cell><cell r="F275" t="str"><v>nc</v></cell><cell r="G275" t="str"><v>nc</v></cell><cell r="H275"><v>1292</v></cell><cell r="I275" t="str"><v>BRm</v></cell><cell r="J275"><v>5</v></cell><cell r="K275"><v>3</v></cell></row><row r="276"><cell r="A276" t="str"><v>FISTAX</v></cell><cell r="B276" t="str"><v>Fissidens taxifolius</v></cell><cell r="C276" t="str"><v>Hedw.</v></cell></row><row r="276"><cell r="E276"><v>0</v></cell><cell r="F276" t="str"><v>nc</v></cell><cell r="G276" t="str"><v>nc</v></cell><cell r="H276"><v>1300</v></cell><cell r="I276" t="str"><v>BRm</v></cell><cell r="J276"><v>5</v></cell><cell r="K276"><v>3</v></cell></row><row r="277"><cell r="A277" t="str"><v>FISVIR</v></cell><cell r="B277" t="str"><v>Fissidens viridulus</v></cell><cell r="C277" t="str"><v>(Sw. ex anon.) Wahlenb.</v></cell><cell r="D277" t="str"><v>IBMR</v></cell><cell r="E277"><v>0</v></cell><cell r="F277"><v>11</v></cell><cell r="G277"><v>2</v></cell><cell r="H277"><v>1301</v></cell><cell r="I277" t="str"><v>BRm</v></cell><cell r="J277"><v>5</v></cell><cell r="K277"><v>2</v></cell><cell r="L277" t="str"><v>FISIMP</v></cell><cell r="M277" t="str"><v>Fissidens impar  Mitt.</v></cell></row><row r="278"><cell r="A278" t="str"><v>FONANT</v></cell><cell r="B278" t="str"><v>Fontinalis antipyretica</v></cell><cell r="C278" t="str"><v>Hedw.</v></cell><cell r="D278" t="str"><v>IBMR</v></cell><cell r="E278"><v>0</v></cell><cell r="F278"><v>10</v></cell><cell r="G278"><v>1</v></cell><cell r="H278"><v>1310</v></cell><cell r="I278" t="str"><v>BRm</v></cell><cell r="J278"><v>5</v></cell><cell r="K278"><v>1</v></cell></row><row r="279"><cell r="A279" t="str"><v>FONHYP</v></cell><cell r="B279" t="str"><v>Fontinalis hypnoides</v></cell><cell r="C279" t="str"><v>C.Hartm.</v></cell></row><row r="279"><cell r="E279"><v>0</v></cell><cell r="F279" t="str"><v>nc</v></cell><cell r="G279" t="str"><v>nc</v></cell><cell r="H279"><v>10238</v></cell><cell r="I279" t="str"><v>BRm</v></cell><cell r="J279"><v>5</v></cell><cell r="K279"><v>1</v></cell></row><row r="280"><cell r="A280" t="str"><v>FONHYD</v></cell><cell r="B280" t="str"><v>Fontinalis hypnoides var. duriaei</v></cell><cell r="C280" t="str"><v>Schimp.</v></cell><cell r="D280" t="str"><v>IBMR</v></cell><cell r="E280"><v>0</v></cell><cell r="F280"><v>14</v></cell><cell r="G280"><v>3</v></cell><cell r="H280"><v>10215</v></cell><cell r="I280" t="str"><v>BRm</v></cell><cell r="J280"><v>5</v></cell><cell r="K280"><v>1</v></cell></row><row r="280"><cell r="M280" t="str"><v>Fontinalis duriaei Schimp.</v></cell></row><row r="281"><cell r="A281" t="str"><v>FONSPX</v></cell><cell r="B281" t="str"><v>Fontinalis sp.</v></cell><cell r="C281" t="str"><v>Hedw.</v></cell></row><row r="281"><cell r="E281"><v>0</v></cell><cell r="F281" t="str"><v>nc</v></cell><cell r="G281" t="str"><v>nc</v></cell><cell r="H281"><v>1309</v></cell><cell r="I281" t="str"><v>BRm</v></cell><cell r="J281"><v>5</v></cell><cell r="K281"><v>1</v></cell></row><row r="282"><cell r="A282" t="str"><v>FONSQU</v></cell><cell r="B282" t="str"><v>Fontinalis squamosa</v></cell><cell r="C282" t="str"><v>Hedw.</v></cell><cell r="D282" t="str"><v>IBMR</v></cell><cell r="E282"><v>0</v></cell><cell r="F282"><v>16</v></cell><cell r="G282"><v>3</v></cell><cell r="H282"><v>1312</v></cell><cell r="I282" t="str"><v>BRm</v></cell><cell r="J282"><v>5</v></cell><cell r="K282"><v>1</v></cell></row><row r="283"><cell r="A283" t="str"><v>HETHET</v></cell><cell r="B283" t="str"><v>Heterocladium heteropterum</v></cell><cell r="C283" t="str"><v>(Brid.) Schimp.</v></cell></row><row r="283"><cell r="E283"><v>0</v></cell><cell r="F283" t="str"><v>nc</v></cell><cell r="G283" t="str"><v>nc</v></cell><cell r="H283"><v>19779</v></cell><cell r="I283" t="str"><v>BRm</v></cell><cell r="J283"><v>5</v></cell><cell r="K283"><v>3</v></cell></row><row r="284"><cell r="A284" t="str"><v>HOATRI</v></cell><cell r="B284" t="str"><v>Homalia trichomanoides</v></cell><cell r="C284" t="str"><v>(Hedw.) Schimp.</v></cell></row><row r="284"><cell r="E284"><v>0</v></cell><cell r="F284" t="str"><v>nc</v></cell><cell r="G284" t="str"><v>nc</v></cell><cell r="H284"><v>1347</v></cell><cell r="I284" t="str"><v>BRm</v></cell><cell r="J284"><v>5</v></cell><cell r="K284"><v>3</v></cell></row><row r="285"><cell r="A285" t="str"><v>HOOLUC</v></cell><cell r="B285" t="str"><v>Hookeria lucens</v></cell><cell r="C285" t="str"><v>(Hedw.) Sm.</v></cell></row><row r="285"><cell r="E285"><v>0</v></cell><cell r="F285" t="str"><v>nc</v></cell><cell r="G285" t="str"><v>nc</v></cell><cell r="H285"><v>1330</v></cell><cell r="I285" t="str"><v>BRm</v></cell><cell r="J285"><v>5</v></cell><cell r="K285"><v>3</v></cell></row><row r="286"><cell r="A286" t="str"><v>HYAFLU</v></cell><cell r="B286" t="str"><v>Hygroamblystegium fluviatile </v></cell><cell r="C286" t="str"><v>(Hedw.) Loeske</v></cell><cell r="D286" t="str"><v>IBMR</v></cell><cell r="E286"><v>0</v></cell><cell r="F286"><v>11</v></cell><cell r="G286"><v>2</v></cell><cell r="H286"><v>1237</v></cell><cell r="I286" t="str"><v>BRm</v></cell><cell r="J286"><v>5</v></cell><cell r="K286"><v>1</v></cell><cell r="L286" t="str"><v>AMBFLU</v></cell><cell r="M286" t="str"><v>Amblystegium fluviatile (Hedw.) Schimp.</v></cell></row><row r="287"><cell r="A287" t="str"><v>HYAHUM</v></cell><cell r="B287" t="str"><v>Hygroamblystegium humile</v></cell><cell r="C287" t="str"><v>(P.Beauv.) Vanderp., Goffinet & Hedenäs</v></cell></row><row r="287"><cell r="E287"><v>0</v></cell><cell r="F287" t="str"><v>nc</v></cell><cell r="G287" t="str"><v>nc</v></cell><cell r="H287"><v>31551</v></cell><cell r="I287" t="str"><v>BRm</v></cell><cell r="J287"><v>5</v></cell><cell r="K287"><v>3</v></cell><cell r="L287" t="str"><v>AMBHUM</v></cell><cell r="M287" t="str"><v>Amblystegium humile (P.Beauv.) Crundw.</v></cell></row><row r="288"><cell r="A288" t="str"><v>HYATEN</v></cell><cell r="B288" t="str"><v>Hygroamblystegium tenax</v></cell><cell r="C288" t="str"><v>(Hedw.) Jenn.</v></cell><cell r="D288" t="str"><v>IBMR</v></cell><cell r="E288"><v>0</v></cell><cell r="F288"><v>15</v></cell><cell r="G288"><v>2</v></cell><cell r="H288"><v>31552</v></cell><cell r="I288" t="str"><v>BRm</v></cell><cell r="J288"><v>5</v></cell><cell r="K288"><v>1</v></cell><cell r="L288" t="str"><v>AMBTEN</v></cell><cell r="M288" t="str"><v>Amblystegium tenax (Hedw.) C.E.O. Jensen</v></cell></row><row r="289"><cell r="A289" t="str"><v>HYAVAR</v></cell><cell r="B289" t="str"><v>Hygroamblystegium varium</v></cell><cell r="C289" t="str"><v>(Hedw.) Mönk.</v></cell></row><row r="289"><cell r="E289"><v>0</v></cell><cell r="F289" t="str"><v>nc</v></cell><cell r="G289" t="str"><v>nc</v></cell><cell r="H289"><v>31550</v></cell><cell r="I289" t="str"><v>BRm</v></cell><cell r="J289"><v>5</v></cell><cell r="K289"><v>3</v></cell><cell r="L289" t="str"><v>AMBVAR</v></cell><cell r="M289" t="str"><v>Amblystegium varium (Hedw.) Lindb.</v></cell></row><row r="290"><cell r="A290" t="str"><v>HYGDUR</v></cell><cell r="B290" t="str"><v>Hygrohypnum duriusculum</v></cell><cell r="C290" t="str"><v>(De Not.) D.W.Jamieson</v></cell><cell r="D290" t="str"><v>IBMR</v></cell><cell r="E290"><v>0</v></cell><cell r="F290"><v>19</v></cell><cell r="G290"><v>3</v></cell><cell r="H290"><v>9821</v></cell><cell r="I290" t="str"><v>BRm</v></cell><cell r="J290"><v>5</v></cell><cell r="K290"><v>2</v></cell><cell r="L290" t="str"><v>HYGDIL</v></cell><cell r="M290" t="str"><v>Hygrohypnum dilatatum  (Wils. ex Schimp.) Loeske</v></cell></row><row r="291"><cell r="A291" t="str"><v>HYGEUG</v></cell><cell r="B291" t="str"><v>Hygrohypnum eugyrium</v></cell><cell r="C291" t="str"><v>(Schimp.) Broth.</v></cell></row><row r="291"><cell r="E291"><v>0</v></cell><cell r="F291" t="str"><v>nc</v></cell><cell r="G291" t="str"><v>nc</v></cell><cell r="H291"><v>19787</v></cell><cell r="I291" t="str"><v>BRm</v></cell><cell r="J291"><v>5</v></cell><cell r="K291"><v>2</v></cell></row><row r="292"><cell r="A292" t="str"><v>HYGLUR</v></cell><cell r="B292" t="str"><v>Hygrohypnum luridum</v></cell><cell r="C292" t="str"><v>(Hedw.) Jenn.</v></cell><cell r="D292" t="str"><v>IBMR</v></cell><cell r="E292"><v>0</v></cell><cell r="F292"><v>19</v></cell><cell r="G292"><v>3</v></cell><cell r="H292"><v>1240</v></cell><cell r="I292" t="str"><v>BRm</v></cell><cell r="J292"><v>5</v></cell><cell r="K292"><v>2</v></cell></row><row r="293"><cell r="A293" t="str"><v>HYGMOL</v></cell><cell r="B293" t="str"><v>Hygrohypnum molle</v></cell><cell r="C293" t="str"><v>(Hedw.) Loeske</v></cell></row><row r="293"><cell r="E293"><v>0</v></cell><cell r="F293" t="str"><v>nc</v></cell><cell r="G293" t="str"><v>nc</v></cell><cell r="H293"><v>19788</v></cell><cell r="I293" t="str"><v>BRm</v></cell><cell r="J293"><v>5</v></cell><cell r="K293"><v>1</v></cell></row><row r="294"><cell r="A294" t="str"><v>HYGOCH</v></cell><cell r="B294" t="str"><v>Hygrohypnum ochraceum</v></cell><cell r="C294" t="str"><v>(Turn. ex Wils.) Loeske</v></cell><cell r="D294" t="str"><v>IBMR</v></cell><cell r="E294"><v>0</v></cell><cell r="F294"><v>19</v></cell><cell r="G294"><v>3</v></cell><cell r="H294"><v>1241</v></cell><cell r="I294" t="str"><v>BRm</v></cell><cell r="J294"><v>5</v></cell><cell r="K294"><v>1</v></cell></row><row r="295"><cell r="A295" t="str"><v>HYGPOL</v></cell><cell r="B295" t="str"><v>Hygrohypnum polare</v></cell><cell r="C295" t="str"><v>(Lindb.) Loeske</v></cell></row><row r="295"><cell r="E295"><v>0</v></cell><cell r="F295" t="str"><v>nc</v></cell><cell r="G295" t="str"><v>nc</v></cell><cell r="H295"><v>19789</v></cell><cell r="I295" t="str"><v>BRm</v></cell><cell r="J295"><v>5</v></cell><cell r="K295"><v>2</v></cell></row><row r="296"><cell r="A296" t="str"><v>HYGSMI</v></cell><cell r="B296" t="str"><v>Hygrohypnum smithii</v></cell><cell r="C296" t="str"><v>(Sw.) Broth.</v></cell></row><row r="296"><cell r="E296"><v>0</v></cell><cell r="F296" t="str"><v>nc</v></cell><cell r="G296" t="str"><v>nc</v></cell><cell r="H296"><v>19790</v></cell><cell r="I296" t="str"><v>BRm</v></cell><cell r="J296"><v>5</v></cell><cell r="K296"><v>3</v></cell></row><row r="297"><cell r="A297" t="str"><v>HYGSPX</v></cell><cell r="B297" t="str"><v>Hygrohypnum sp.</v></cell><cell r="C297" t="str"><v>Lindb.</v></cell></row><row r="297"><cell r="E297"><v>0</v></cell><cell r="F297" t="str"><v>nc</v></cell><cell r="G297" t="str"><v>nc</v></cell><cell r="H297"><v>1239</v></cell><cell r="I297" t="str"><v>BRm</v></cell><cell r="J297"><v>5</v></cell><cell r="K297"><v>3</v></cell></row><row r="298"><cell r="A298" t="str"><v>HYMREC</v></cell><cell r="B298" t="str"><v>Hymenostylium recurvirostrum</v></cell><cell r="C298" t="str"><v>(Hedw.) Dix.</v></cell></row><row r="298"><cell r="E298"><v>0</v></cell><cell r="F298" t="str"><v>nc</v></cell><cell r="G298" t="str"><v>nc</v></cell><cell r="H298"><v>19791</v></cell><cell r="I298" t="str"><v>BRm</v></cell><cell r="J298"><v>5</v></cell><cell r="K298"><v>3</v></cell><cell r="L298" t="str"><v>GYMREC</v></cell><cell r="M298" t="str"><v>Gymnostomum recurvirostrum Hedw.</v></cell></row><row r="299"><cell r="A299" t="str"><v>HYOARM</v></cell><cell r="B299" t="str"><v>Hyocomium armoricum</v></cell><cell r="C299" t="str"><v>(Brid.) Wijk & Marg.</v></cell><cell r="D299" t="str"><v>IBMR</v></cell><cell r="E299"><v>0</v></cell><cell r="F299"><v>20</v></cell><cell r="G299"><v>3</v></cell><cell r="H299"><v>19792</v></cell><cell r="I299" t="str"><v>BRm</v></cell><cell r="J299"><v>5</v></cell><cell r="K299"><v>2</v></cell></row><row r="300"><cell r="A300" t="str"><v>HPNCUP</v></cell><cell r="B300" t="str"><v>Hypnum cupressiforme</v></cell><cell r="C300" t="str"><v>Hedw.</v></cell></row><row r="300"><cell r="E300"><v>0</v></cell><cell r="F300" t="str"><v>nc</v></cell><cell r="G300" t="str"><v>nc</v></cell><cell r="H300"><v>1335</v></cell><cell r="I300" t="str"><v>BRm</v></cell><cell r="J300"><v>5</v></cell><cell r="K300"><v>3</v></cell></row><row r="301"><cell r="A301" t="str"><v>ISTHOL</v></cell><cell r="B301" t="str"><v>Isothecium holtii</v></cell><cell r="C301" t="str"><v>Kindb.</v></cell></row><row r="301"><cell r="E301"><v>0</v></cell><cell r="F301" t="str"><v>nc</v></cell><cell r="G301" t="str"><v>nc</v></cell><cell r="H301"><v>19814</v></cell><cell r="I301" t="str"><v>BRm</v></cell><cell r="J301"><v>5</v></cell><cell r="K301"><v>3</v></cell></row><row r="302"><cell r="A302" t="str"><v>KINPRA</v></cell><cell r="B302" t="str"><v>Kindbergia praelonga</v></cell><cell r="C302" t="str"><v>(Hedw.) Ochyra</v></cell></row><row r="302"><cell r="E302"><v>0</v></cell><cell r="F302" t="str"><v>nc</v></cell><cell r="G302" t="str"><v>nc</v></cell><cell r="H302"><v>30014</v></cell><cell r="I302" t="str"><v>BRm</v></cell><cell r="J302"><v>5</v></cell><cell r="K302"><v>3</v></cell><cell r="L302" t="str"><v>EURPRA</v></cell><cell r="M302" t="str"><v>Eurhynchium praelongum (Hedw.) Schimp.</v></cell><cell r="N302" t="str"><v>EURPRS</v></cell><cell r="O302" t="str"><v>Eurhynchium praelongum var. stokesii (Turner) Dixon</v></cell><cell r="P302" t="str"><v>EURSTO</v></cell><cell r="Q302" t="str"><v>Eurhynchium stokesii (Turner) Schimp.</v></cell></row><row r="303"><cell r="A303" t="str"><v>LEORIP</v></cell><cell r="B303" t="str"><v>Leptodictyum riparium </v></cell><cell r="C303" t="str"><v>(Hedw.) Warnst.</v></cell><cell r="D303" t="str"><v>IBMR</v></cell><cell r="E303"><v>0</v></cell><cell r="F303"><v>5</v></cell><cell r="G303"><v>2</v></cell><cell r="H303"><v>1244</v></cell><cell r="I303" t="str"><v>BRm</v></cell><cell r="J303"><v>5</v></cell><cell r="K303"><v>2</v></cell><cell r="L303" t="str"><v>AMBRIP</v></cell><cell r="M303" t="str"><v>Amblystegium riparium (Hedw.) Schimp.</v></cell></row><row r="304"><cell r="A304" t="str"><v>LESPOL</v></cell><cell r="B304" t="str"><v>Leskea polycarpa</v></cell><cell r="C304" t="str"><v>Hedw.</v></cell></row><row r="304"><cell r="E304"><v>0</v></cell><cell r="F304" t="str"><v>nc</v></cell><cell r="G304" t="str"><v>nc</v></cell><cell r="H304"><v>19835</v></cell><cell r="I304" t="str"><v>BRm</v></cell><cell r="J304"><v>5</v></cell><cell r="K304"><v>3</v></cell></row><row r="305"><cell r="A305" t="str"><v>MNIHOR</v></cell><cell r="B305" t="str"><v>Mnium hornum</v></cell><cell r="C305" t="str"><v>Hedw.</v></cell></row><row r="305"><cell r="E305"><v>0</v></cell><cell r="F305" t="str"><v>nc</v></cell><cell r="G305" t="str"><v>nc</v></cell><cell r="H305"><v>1340</v></cell><cell r="I305" t="str"><v>BRm</v></cell><cell r="J305"><v>5</v></cell><cell r="K305"><v>3</v></cell></row><row r="306"><cell r="A306" t="str"><v>MNISPX</v></cell><cell r="B306" t="str"><v>Mnium sp.</v></cell><cell r="C306" t="str"><v>Hedw.</v></cell></row><row r="306"><cell r="E306"><v>0</v></cell><cell r="F306" t="str"><v>nc</v></cell><cell r="G306" t="str"><v>nc</v></cell><cell r="H306"><v>1338</v></cell><cell r="I306" t="str"><v>BRm</v></cell><cell r="J306"><v>5</v></cell><cell r="K306"><v>3</v></cell></row><row r="307"><cell r="A307" t="str"><v>NECCRI</v></cell><cell r="B307" t="str"><v>Neckera crispa</v></cell><cell r="C307" t="str"><v>Hedw.</v></cell></row><row r="307"><cell r="E307"><v>0</v></cell><cell r="F307" t="str"><v>nc</v></cell><cell r="G307" t="str"><v>nc</v></cell><cell r="H307"><v>19884</v></cell><cell r="I307" t="str"><v>BRm</v></cell><cell r="J307"><v>5</v></cell><cell r="K307"><v>3</v></cell></row><row r="308"><cell r="A308" t="str"><v>NECSPX</v></cell><cell r="B308" t="str"><v>Neckera sp.</v></cell><cell r="C308" t="str"><v>NULL</v></cell></row><row r="308"><cell r="E308"><v>0</v></cell><cell r="F308" t="str"><v>nc</v></cell><cell r="G308" t="str"><v>nc</v></cell><cell r="H308"><v>30097</v></cell><cell r="I308" t="str"><v>BRm</v></cell><cell r="J308"><v>5</v></cell><cell r="K308"><v>3</v></cell></row><row r="309"><cell r="A309" t="str"><v>ORTAFF</v></cell><cell r="B309" t="str"><v>Orthotrichum affine</v></cell><cell r="C309" t="str"><v>Schrad. ex Brid.</v></cell></row><row r="309"><cell r="E309"><v>0</v></cell><cell r="F309" t="str"><v>nc</v></cell><cell r="G309" t="str"><v>nc</v></cell><cell r="H309"><v>19899</v></cell><cell r="I309" t="str"><v>BRm</v></cell><cell r="J309"><v>5</v></cell><cell r="K309"><v>3</v></cell></row><row r="310"><cell r="A310" t="str"><v>ORTRIV</v></cell><cell r="B310" t="str"><v>Orthotrichum rivulare</v></cell><cell r="C310" t="str"><v>Turn.</v></cell><cell r="D310" t="str"><v>IBMR</v></cell><cell r="E310"><v>0</v></cell><cell r="F310"><v>15</v></cell><cell r="G310"><v>3</v></cell><cell r="H310"><v>1352</v></cell><cell r="I310" t="str"><v>BRm</v></cell><cell r="J310"><v>5</v></cell><cell r="K310"><v>2</v></cell></row><row r="311"><cell r="A311" t="str"><v>ORTSPX</v></cell><cell r="B311" t="str"><v>Orthotrichum sp.</v></cell><cell r="C311" t="str"><v>Hedw.</v></cell></row><row r="311"><cell r="E311"><v>0</v></cell><cell r="F311" t="str"><v>nc</v></cell><cell r="G311" t="str"><v>nc</v></cell><cell r="H311"><v>1351</v></cell><cell r="I311" t="str"><v>BRm</v></cell><cell r="J311"><v>5</v></cell><cell r="K311"><v>3</v></cell></row><row r="312"><cell r="A312" t="str"><v>OXYHIA</v></cell><cell r="B312" t="str"><v>Oxyrrhynchium hians</v></cell><cell r="C312" t="str"><v>(Hedw.) Loeske</v></cell></row><row r="312"><cell r="E312"><v>0</v></cell><cell r="F312" t="str"><v>nc</v></cell><cell r="G312" t="str"><v>nc</v></cell><cell r="H312"><v>31547</v></cell><cell r="I312" t="str"><v>BRm</v></cell><cell r="J312"><v>5</v></cell><cell r="K312"><v>3</v></cell><cell r="L312" t="str"><v>EURHIA</v></cell><cell r="M312" t="str"><v>Eurhynchium hians (Hedw.) Sande Lac.</v></cell><cell r="N312" t="str"><v>EURSWA</v></cell><cell r="O312" t="str"><v>Eurhynchium swartzii      (Turn.) Curn.</v></cell><cell r="P312" t="str"><v>OXYSWA</v></cell><cell r="Q312" t="str"><v>Oxyrrhynchium swartzii  (Turn.) Warnst.</v></cell></row><row r="313"><cell r="A313" t="str"><v>OXYSPE</v></cell><cell r="B313" t="str"><v>Oxyrrhynchium speciosum </v></cell><cell r="C313" t="str"><v>(Brid.) Warnst.</v></cell></row><row r="313"><cell r="E313"><v>0</v></cell><cell r="F313" t="str"><v>nc</v></cell><cell r="G313" t="str"><v>nc</v></cell><cell r="H313"><v>30099</v></cell><cell r="I313" t="str"><v>BRm</v></cell><cell r="J313"><v>5</v></cell><cell r="K313"><v>3</v></cell><cell r="L313" t="str"><v>EURSPE</v></cell><cell r="M313" t="str"><v>Eurhynchium speciosum (Brid.) Jur.</v></cell></row><row r="314"><cell r="A314" t="str"><v>PALCOM</v></cell><cell r="B314" t="str"><v>Palustriella commutata</v></cell><cell r="C314" t="str"><v>(Hedw.) Ochyra</v></cell><cell r="D314" t="str"><v>IBMR</v></cell><cell r="E314"><v>0</v></cell><cell r="F314"><v>15</v></cell><cell r="G314"><v>2</v></cell><cell r="H314"><v>19903</v></cell><cell r="I314" t="str"><v>BRm</v></cell><cell r="J314"><v>5</v></cell><cell r="K314"><v>1</v></cell><cell r="L314" t="str"><v>CRACOM</v></cell><cell r="M314" t="str"><v>Cratoneuron commutatum (Hedw.) G.Roth</v></cell><cell r="N314" t="str"><v>CRACOL</v></cell><cell r="O314" t="str"><v>Cratoneuron commutatum var. fluctuans (Schimp.) Wijk & Margad.</v></cell></row><row r="315"><cell r="A315" t="str"><v>PALDEC</v></cell><cell r="B315" t="str"><v>Palustriella decipiens</v></cell><cell r="C315" t="str"><v>(De Not.) Ochyra</v></cell></row><row r="315"><cell r="E315"><v>0</v></cell><cell r="F315" t="str"><v>nc</v></cell><cell r="G315" t="str"><v>nc</v></cell><cell r="H315"><v>19904</v></cell><cell r="I315" t="str"><v>BRm</v></cell><cell r="J315"><v>5</v></cell><cell r="K315"><v>3</v></cell></row><row r="316"><cell r="A316" t="str"><v>PALFAL</v></cell><cell r="B316" t="str"><v>Palustriella falcata</v></cell><cell r="C316" t="str"><v>(Brid.) Hedenäs</v></cell></row><row r="316"><cell r="E316"><v>0</v></cell><cell r="F316" t="str"><v>nc</v></cell><cell r="G316" t="str"><v>nc</v></cell><cell r="H316"><v>30059</v></cell><cell r="I316" t="str"><v>BRm</v></cell><cell r="J316"><v>5</v></cell><cell r="K316"><v>2</v></cell><cell r="L316" t="str"><v>CRACOF</v></cell><cell r="M316" t="str"><v>Cratoneuron commutatum var. falcatum NULL</v></cell></row><row r="317"><cell r="A317" t="str"><v>PHICAE</v></cell><cell r="B317" t="str"><v>Philonotis caespitosa</v></cell><cell r="C317" t="str"><v>Jur.</v></cell></row><row r="317"><cell r="E317"><v>0</v></cell><cell r="F317" t="str"><v>nc</v></cell><cell r="G317" t="str"><v>nc</v></cell><cell r="H317"><v>1254</v></cell><cell r="I317" t="str"><v>BRm</v></cell><cell r="J317"><v>5</v></cell><cell r="K317"><v>2</v></cell></row><row r="318"><cell r="A318" t="str"><v>PHICAL</v></cell><cell r="B318" t="str"><v>Philonotis calcarea</v></cell><cell r="C318" t="str"><v>(B. & S.) Schimp.</v></cell><cell r="D318" t="str"><v>IBMR</v></cell><cell r="E318"><v>0</v></cell><cell r="F318"><v>18</v></cell><cell r="G318"><v>2</v></cell><cell r="H318"><v>9790</v></cell><cell r="I318" t="str"><v>BRm</v></cell><cell r="J318"><v>5</v></cell><cell r="K318"><v>1</v></cell></row><row r="319"><cell r="A319" t="str"><v>PHIFOG</v></cell><cell r="B319" t="str"><v>Philonotis gr. fontana</v></cell><cell r="C319" t="str"><v>(Hewd.) Brid.</v></cell><cell r="D319" t="str"><v>IBMR</v></cell><cell r="E319"><v>0</v></cell><cell r="F319"><v>18</v></cell><cell r="G319"><v>3</v></cell><cell r="H319"><v>19909</v></cell><cell r="I319" t="str"><v>BRm</v></cell><cell r="J319"><v>5</v></cell><cell r="K319"><v>2</v></cell></row><row r="320"><cell r="A320" t="str"><v>PHISER</v></cell><cell r="B320" t="str"><v>Philonotis seriata</v></cell><cell r="C320" t="str"><v>Mitt.</v></cell></row><row r="320"><cell r="E320"><v>0</v></cell><cell r="F320" t="str"><v>nc</v></cell><cell r="G320" t="str"><v>nc</v></cell><cell r="H320"><v>19910</v></cell><cell r="I320" t="str"><v>BRm</v></cell><cell r="J320"><v>5</v></cell><cell r="K320"><v>2</v></cell></row><row r="321"><cell r="A321" t="str"><v>PHISPX</v></cell><cell r="B321" t="str"><v>Philonotis sp.</v></cell><cell r="C321" t="str"><v>Brid.</v></cell></row><row r="321"><cell r="E321"><v>0</v></cell><cell r="F321" t="str"><v>nc</v></cell><cell r="G321" t="str"><v>nc</v></cell><cell r="H321"><v>1253</v></cell><cell r="I321" t="str"><v>BRm</v></cell><cell r="J321"><v>5</v></cell><cell r="K321"><v>3</v></cell></row><row r="322"><cell r="A322" t="str"><v>PHITOM</v></cell><cell r="B322" t="str"><v>Philonotis tomentella</v></cell><cell r="C322" t="str"><v>Molendo</v></cell></row><row r="322"><cell r="E322"><v>0</v></cell><cell r="F322" t="str"><v>nc</v></cell><cell r="G322" t="str"><v>nc</v></cell><cell r="H322"><v>19911</v></cell><cell r="I322" t="str"><v>BRm</v></cell><cell r="J322"><v>5</v></cell><cell r="K322"><v>2</v></cell></row><row r="323"><cell r="A323" t="str"><v>PLIAFF</v></cell><cell r="B323" t="str"><v>Plagiomnium affine</v></cell><cell r="C323" t="str"><v>(Bland.) T.Kop.</v></cell></row><row r="323"><cell r="E323"><v>0</v></cell><cell r="F323" t="str"><v>nc</v></cell><cell r="G323" t="str"><v>nc</v></cell><cell r="H323"><v>19916</v></cell><cell r="I323" t="str"><v>BRm</v></cell><cell r="J323"><v>5</v></cell><cell r="K323"><v>3</v></cell><cell r="L323" t="str"><v>MNIAFF</v></cell><cell r="M323" t="str"><v>Mnium affine Bland.</v></cell></row><row r="324"><cell r="A324" t="str"><v>PLIELA</v></cell><cell r="B324" t="str"><v>Plagiomnium elatum</v></cell><cell r="C324" t="str"><v>(Bruch & Schimp.) T.J.Kop.</v></cell></row><row r="324"><cell r="E324"><v>0</v></cell><cell r="F324" t="str"><v>nc</v></cell><cell r="G324" t="str"><v>nc</v></cell><cell r="H324"><v>19917</v></cell><cell r="I324" t="str"><v>BRm</v></cell><cell r="J324"><v>5</v></cell><cell r="K324"><v>3</v></cell></row><row r="325"><cell r="A325" t="str"><v>PLIELL</v></cell><cell r="B325" t="str"><v>Plagiomnium ellipticum</v></cell><cell r="C325" t="str"><v>(Brid.) T.J.Kop.</v></cell></row><row r="325"><cell r="E325"><v>0</v></cell><cell r="F325" t="str"><v>nc</v></cell><cell r="G325" t="str"><v>nc</v></cell><cell r="H325"><v>34550</v></cell><cell r="I325" t="str"><v>BRm</v></cell><cell r="J325"><v>5</v></cell><cell r="K325"><v>2</v></cell></row><row r="326"><cell r="A326" t="str"><v>PLIMED</v></cell><cell r="B326" t="str"><v>Plagiomnium medium</v></cell><cell r="C326" t="str"><v>(Bruch & Schimp.) T.J.Kop.</v></cell></row><row r="326"><cell r="E326"><v>0</v></cell><cell r="F326" t="str"><v>nc</v></cell><cell r="G326" t="str"><v>nc</v></cell><cell r="H326"><v>19918</v></cell><cell r="I326" t="str"><v>BRm</v></cell><cell r="J326"><v>5</v></cell><cell r="K326"><v>3</v></cell></row><row r="327"><cell r="A327" t="str"><v>PLIROS</v></cell><cell r="B327" t="str"><v>Plagiomnium rostratum</v></cell><cell r="C327" t="str"><v>(Schrad.) T.Kop.</v></cell></row><row r="327"><cell r="E327"><v>0</v></cell><cell r="F327" t="str"><v>nc</v></cell><cell r="G327" t="str"><v>nc</v></cell><cell r="H327"><v>19919</v></cell><cell r="I327" t="str"><v>BRm</v></cell><cell r="J327"><v>5</v></cell><cell r="K327"><v>2</v></cell></row><row r="328"><cell r="A328" t="str"><v>PLISPX</v></cell><cell r="B328" t="str"><v>Plagiomnium sp.</v></cell><cell r="C328" t="str"><v>T.Kop.</v></cell></row><row r="328"><cell r="E328"><v>0</v></cell><cell r="F328" t="str"><v>nc</v></cell><cell r="G328" t="str"><v>nc</v></cell><cell r="H328"><v>19920</v></cell><cell r="I328" t="str"><v>BRm</v></cell><cell r="J328"><v>5</v></cell><cell r="K328"><v>3</v></cell></row><row r="329"><cell r="A329" t="str"><v>PLIUND</v></cell><cell r="B329" t="str"><v>Plagiomnium undulatum</v></cell><cell r="C329" t="str"><v>(Hedw.) T.Kop.</v></cell></row><row r="329"><cell r="E329"><v>0</v></cell><cell r="F329" t="str"><v>nc</v></cell><cell r="G329" t="str"><v>nc</v></cell><cell r="H329"><v>19921</v></cell><cell r="I329" t="str"><v>BRm</v></cell><cell r="J329"><v>5</v></cell><cell r="K329"><v>3</v></cell></row><row r="330"><cell r="A330" t="str"><v>PLADEN</v></cell><cell r="B330" t="str"><v>Plagiothecium denticulatum</v></cell><cell r="C330" t="str"><v>(Hedw.) B., S. & G.</v></cell></row><row r="330"><cell r="E330"><v>0</v></cell><cell r="F330" t="str"><v>nc</v></cell><cell r="G330" t="str"><v>nc</v></cell><cell r="H330"><v>19922</v></cell><cell r="I330" t="str"><v>BRm</v></cell><cell r="J330"><v>5</v></cell><cell r="K330"><v>3</v></cell></row><row r="331"><cell r="A331" t="str"><v>PLANEM</v></cell><cell r="B331" t="str"><v>Plagiothecium nemorale</v></cell><cell r="C331" t="str"><v>(Mitt.) Jaeg.</v></cell></row><row r="331"><cell r="E331"><v>0</v></cell><cell r="F331" t="str"><v>nc</v></cell><cell r="G331" t="str"><v>nc</v></cell><cell r="H331"><v>1355</v></cell><cell r="I331" t="str"><v>BRm</v></cell><cell r="J331"><v>5</v></cell><cell r="K331"><v>3</v></cell></row><row r="332"><cell r="A332" t="str"><v>PLAPLA</v></cell><cell r="B332" t="str"><v>Plagiothecium platyphyllum</v></cell><cell r="C332" t="str"><v>Mönk.</v></cell></row><row r="332"><cell r="E332"><v>0</v></cell><cell r="F332" t="str"><v>nc</v></cell><cell r="G332" t="str"><v>nc</v></cell><cell r="H332"><v>19923</v></cell><cell r="I332" t="str"><v>BRm</v></cell><cell r="J332"><v>5</v></cell><cell r="K332"><v>3</v></cell></row><row r="333"><cell r="A333" t="str"><v>PLASPX</v></cell><cell r="B333" t="str"><v>Plagiothecium sp.</v></cell><cell r="C333" t="str"><v>B., S. & G.</v></cell></row><row r="333"><cell r="E333"><v>0</v></cell><cell r="F333" t="str"><v>nc</v></cell><cell r="G333" t="str"><v>nc</v></cell><cell r="H333"><v>1354</v></cell><cell r="I333" t="str"><v>BRm</v></cell><cell r="J333"><v>5</v></cell><cell r="K333"><v>3</v></cell></row><row r="334"><cell r="A334" t="str"><v>PLASUC</v></cell><cell r="B334" t="str"><v>Plagiothecium succulentum</v></cell><cell r="C334" t="str"><v>(Wilson) Lindb.</v></cell></row><row r="334"><cell r="E334"><v>0</v></cell><cell r="F334" t="str"><v>nc</v></cell><cell r="G334" t="str"><v>nc</v></cell><cell r="H334"><v>19924</v></cell><cell r="I334" t="str"><v>BRm</v></cell><cell r="J334"><v>5</v></cell><cell r="K334"><v>3</v></cell></row><row r="335"><cell r="A335" t="str"><v>PLAUND</v></cell><cell r="B335" t="str"><v>Plagiothecium undulatum</v></cell><cell r="C335" t="str"><v>(Hedw.) B., S. & G.</v></cell></row><row r="335"><cell r="E335"><v>0</v></cell><cell r="F335" t="str"><v>nc</v></cell><cell r="G335" t="str"><v>nc</v></cell><cell r="H335"><v>19925</v></cell><cell r="I335" t="str"><v>BRm</v></cell><cell r="J335"><v>5</v></cell><cell r="K335"><v>3</v></cell></row><row r="336"><cell r="A336" t="str"><v>PLTLUS</v></cell><cell r="B336" t="str"><v>Platyhypnidium lusitanicum</v></cell><cell r="C336" t="str"><v>(Schimp.) Ochyra & Bednarek-Ochrya</v></cell></row><row r="336"><cell r="E336"><v>0</v></cell><cell r="F336" t="str"><v>nc</v></cell><cell r="G336" t="str"><v>nc</v></cell><cell r="H336"><v>31562</v></cell><cell r="I336" t="str"><v>BRm</v></cell><cell r="J336"><v>5</v></cell><cell r="K336"><v>2</v></cell><cell r="L336" t="str"><v>RHYALO</v></cell><cell r="M336" t="str"><v>Rhynchostegium alopecuroides (Brid.) A.J.E.Sm. </v></cell></row><row r="337"><cell r="A337" t="str"><v>POHWAL</v></cell><cell r="B337" t="str"><v>Pohlia wahlenbergii</v></cell><cell r="C337" t="str"><v>(F.Weber & D.Mohr) A. L. Andrews</v></cell></row><row r="337"><cell r="E337"><v>0</v></cell><cell r="F337" t="str"><v>nc</v></cell><cell r="G337" t="str"><v>nc</v></cell><cell r="H337"><v>19929</v></cell><cell r="I337" t="str"><v>BRm</v></cell><cell r="J337"><v>5</v></cell><cell r="K337"><v>3</v></cell></row><row r="338"><cell r="A338" t="str"><v>PSOHOR</v></cell><cell r="B338" t="str"><v>Pseudocrossidium hornschuchianum</v></cell><cell r="C338" t="str"><v>(Schultz) R.H.Zander</v></cell></row><row r="338"><cell r="E338"><v>0</v></cell><cell r="F338" t="str"><v>nc</v></cell><cell r="G338" t="str"><v>nc</v></cell><cell r="H338"><v>35494</v></cell><cell r="I338" t="str"><v>BRm</v></cell><cell r="J338"><v>5</v></cell><cell r="K338"><v>3</v></cell><cell r="L338" t="str"><v>BABHOR</v></cell><cell r="M338" t="str"><v>Barbula hornschuchiana Schultz</v></cell></row><row r="339"><cell r="A339" t="str"><v>PSDCAT</v></cell><cell r="B339" t="str"><v>Pseudoleskeella catenulata</v></cell><cell r="C339" t="str"><v>(Brid. Ex Schrad.) Kindb.</v></cell></row><row r="339"><cell r="E339"><v>0</v></cell><cell r="F339" t="str"><v>nc</v></cell><cell r="G339" t="str"><v>nc</v></cell><cell r="H339"><v>32261</v></cell><cell r="I339" t="str"><v>BRm</v></cell><cell r="J339"><v>5</v></cell><cell r="K339"><v>3</v></cell></row><row r="340"><cell r="A340" t="str"><v>PYLPOL</v></cell><cell r="B340" t="str"><v>Pylaisia polyantha</v></cell><cell r="C340" t="str"><v>(Hedw.) Schimp.</v></cell></row><row r="340"><cell r="E340"><v>0</v></cell><cell r="F340" t="str"><v>nc</v></cell><cell r="G340" t="str"><v>nc</v></cell><cell r="H340"><v>34443</v></cell><cell r="I340" t="str"><v>BRm</v></cell><cell r="J340"><v>5</v></cell><cell r="K340"><v>3</v></cell></row><row r="341"><cell r="A341" t="str"><v>RACACI</v></cell><cell r="B341" t="str"><v>Racomitrium aciculare</v></cell><cell r="C341" t="str"><v>(Hedw.) Brid.</v></cell><cell r="D341" t="str"><v>IBMR</v></cell><cell r="E341"><v>0</v></cell><cell r="F341"><v>18</v></cell><cell r="G341"><v>3</v></cell><cell r="H341"><v>1323</v></cell><cell r="I341" t="str"><v>BRm</v></cell><cell r="J341"><v>5</v></cell><cell r="K341"><v>2</v></cell></row><row r="341"><cell r="M341" t="str"><v>Rhacomitrium aciculare (Hedw.) Brid.</v></cell></row><row r="342"><cell r="A342" t="str"><v>RACAQU</v></cell><cell r="B342" t="str"><v>Racomitrium aquaticum</v></cell><cell r="C342" t="str"><v>(Brid. ex Schrad.) Brid.</v></cell></row><row r="342"><cell r="E342"><v>0</v></cell><cell r="F342" t="str"><v>nc</v></cell><cell r="G342" t="str"><v>nc</v></cell><cell r="H342"><v>19963</v></cell><cell r="I342" t="str"><v>BRm</v></cell><cell r="J342"><v>5</v></cell><cell r="K342"><v>3</v></cell></row><row r="343"><cell r="A343" t="str"><v>RACSPX</v></cell><cell r="B343" t="str"><v>Racomitrium sp.</v></cell><cell r="C343" t="str"><v>Brid.</v></cell></row><row r="343"><cell r="E343"><v>0</v></cell><cell r="F343" t="str"><v>nc</v></cell><cell r="G343" t="str"><v>nc</v></cell><cell r="H343"><v>1322</v></cell><cell r="I343" t="str"><v>BRm</v></cell><cell r="J343"><v>5</v></cell><cell r="K343"><v>3</v></cell></row><row r="344"><cell r="A344" t="str"><v>RHZMAG</v></cell><cell r="B344" t="str"><v>Rhizomnium magnifolium</v></cell><cell r="C344" t="str"><v>(Horica) T.Kop.</v></cell></row><row r="344"><cell r="E344"><v>0</v></cell><cell r="F344" t="str"><v>nc</v></cell><cell r="G344" t="str"><v>nc</v></cell><cell r="H344"><v>19989</v></cell><cell r="I344" t="str"><v>BRm</v></cell><cell r="J344"><v>5</v></cell><cell r="K344"><v>2</v></cell></row><row r="345"><cell r="A345" t="str"><v>RHZPSE</v></cell><cell r="B345" t="str"><v>Rhizomnium pseudopunctatum</v></cell><cell r="C345" t="str"><v>(B. & S.) T.Kop.</v></cell></row><row r="345"><cell r="E345"><v>0</v></cell><cell r="F345" t="str"><v>nc</v></cell><cell r="G345" t="str"><v>nc</v></cell><cell r="H345"><v>19990</v></cell><cell r="I345" t="str"><v>BRm</v></cell><cell r="J345"><v>5</v></cell><cell r="K345"><v>2</v></cell></row><row r="346"><cell r="A346" t="str"><v>RHZPUN</v></cell><cell r="B346" t="str"><v>Rhizomnium punctatum</v></cell><cell r="C346" t="str"><v>(Hedw.) T.Kop.</v></cell></row><row r="346"><cell r="E346"><v>0</v></cell><cell r="F346" t="str"><v>nc</v></cell><cell r="G346" t="str"><v>nc</v></cell><cell r="H346"><v>19991</v></cell><cell r="I346" t="str"><v>BRm</v></cell><cell r="J346"><v>5</v></cell><cell r="K346"><v>2</v></cell></row><row r="347"><cell r="A347" t="str"><v>RHZSPX</v></cell><cell r="B347" t="str"><v>Rhizomnium sp.</v></cell><cell r="C347" t="str"><v>T.Kop.</v></cell></row><row r="347"><cell r="E347"><v>0</v></cell><cell r="F347" t="str"><v>nc</v></cell><cell r="G347" t="str"><v>nc</v></cell><cell r="H347"><v>19992</v></cell><cell r="I347" t="str"><v>BRm</v></cell><cell r="J347"><v>5</v></cell><cell r="K347"><v>3</v></cell></row><row r="348"><cell r="A348" t="str"><v>RHOROS</v></cell><cell r="B348" t="str"><v>Rhodobryum roseum</v></cell><cell r="C348" t="str"><v>(Hedw.) Limpr.</v></cell></row><row r="348"><cell r="E348"><v>0</v></cell><cell r="F348" t="str"><v>nc</v></cell><cell r="G348" t="str"><v>nc</v></cell><cell r="H348"><v>19993</v></cell><cell r="I348" t="str"><v>BRm</v></cell><cell r="J348"><v>5</v></cell><cell r="K348"><v>3</v></cell></row><row r="349"><cell r="A349" t="str"><v>RHCTEN</v></cell><cell r="B349" t="str"><v>Rhynchostegiella teneriffae</v></cell><cell r="C349" t="str"><v>(Mont.) Dirkse & Bouman</v></cell></row><row r="349"><cell r="E349"><v>0</v></cell><cell r="F349" t="str"><v>nc</v></cell><cell r="G349" t="str"><v>nc</v></cell><cell r="H349"><v>29987</v></cell><cell r="I349" t="str"><v>BRm</v></cell><cell r="J349"><v>5</v></cell><cell r="K349"><v>3</v></cell><cell r="L349" t="str"><v>RHCTEE</v></cell><cell r="M349" t="str"><v>Rhynchostegiella teesdalei (Schimp.) Limpr.</v></cell></row><row r="350"><cell r="A350" t="str"><v>RHYRIP</v></cell><cell r="B350" t="str"><v>Rhynchostegium riparioides</v></cell><cell r="C350" t="str"><v>(Hedw.) Card.</v></cell><cell r="D350" t="str"><v>IBMR</v></cell><cell r="E350"><v>0</v></cell><cell r="F350"><v>12</v></cell><cell r="G350"><v>1</v></cell><cell r="H350"><v>31691</v></cell><cell r="I350" t="str"><v>BRm</v></cell><cell r="J350"><v>5</v></cell><cell r="K350"><v>1</v></cell><cell r="L350" t="str"><v>PLTRIP</v></cell><cell r="M350" t="str"><v>Platyhypnidium riparioides (Hedw.) Dix.</v></cell></row><row r="350"><cell r="O350" t="str"><v>Oxyrrhynchium rusciforme Warnst.</v></cell><cell r="P350" t="str"><v>PLARUS</v></cell><cell r="Q350" t="str"><v>Platyhypnidium rusciforme (Br.Eur.) Fleisch</v></cell></row><row r="351"><cell r="A351" t="str"><v>RHYSPX</v></cell><cell r="B351" t="str"><v>Rhynchostegium sp.</v></cell><cell r="C351" t="str"><v>B., S. & G.</v></cell></row><row r="351"><cell r="E351"><v>0</v></cell><cell r="F351" t="str"><v>nc</v></cell><cell r="G351" t="str"><v>nc</v></cell><cell r="H351"><v>1266</v></cell><cell r="I351" t="str"><v>BRm</v></cell><cell r="J351"><v>5</v></cell><cell r="K351"><v>3</v></cell></row><row r="352"><cell r="A352" t="str"><v>SCSAGA</v></cell><cell r="B352" t="str"><v>Schistidium agassizii</v></cell><cell r="C352" t="str"><v>Sull. & Lesq.</v></cell></row><row r="352"><cell r="E352"><v>0</v></cell><cell r="F352" t="str"><v>nc</v></cell><cell r="G352" t="str"><v>nc</v></cell><cell r="H352"><v>1325</v></cell><cell r="I352" t="str"><v>BRm</v></cell><cell r="J352"><v>5</v></cell><cell r="K352"><v>2</v></cell></row><row r="353"><cell r="A353" t="str"><v>SCSAPO</v></cell><cell r="B353" t="str"><v>Schistidium apocarpum</v></cell><cell r="C353" t="str"><v>(Hedw.) Bruch & Schimp.</v></cell></row><row r="353"><cell r="E353"><v>0</v></cell><cell r="F353" t="str"><v>nc</v></cell><cell r="G353" t="str"><v>nc</v></cell><cell r="H353"><v>19678</v></cell><cell r="I353" t="str"><v>BRm</v></cell><cell r="J353"><v>5</v></cell><cell r="K353"><v>3</v></cell></row><row r="354"><cell r="A354" t="str"><v>SCSPLA</v></cell><cell r="B354" t="str"><v>Schistidium platyphyllum </v></cell><cell r="C354" t="str"><v>(Mitt.) H.Perss.</v></cell></row><row r="354"><cell r="E354"><v>0</v></cell><cell r="F354" t="str"><v>nc</v></cell><cell r="G354" t="str"><v>nc</v></cell><cell r="H354"><v>31570</v></cell><cell r="I354" t="str"><v>BRm</v></cell><cell r="J354"><v>5</v></cell><cell r="K354"><v>3</v></cell><cell r="L354" t="str"><v>SCSALP</v></cell><cell r="M354" t="str"><v>Schistidium alpicola Hedw.</v></cell></row><row r="355"><cell r="A355" t="str"><v>SCSRIV</v></cell><cell r="B355" t="str"><v>Schistidium rivulare</v></cell><cell r="C355" t="str"><v>(Brid.) Podp.</v></cell><cell r="D355" t="str"><v>IBMR</v></cell><cell r="E355"><v>0</v></cell><cell r="F355"><v>15</v></cell><cell r="G355"><v>3</v></cell><cell r="H355"><v>1327</v></cell><cell r="I355" t="str"><v>BRm</v></cell><cell r="J355"><v>5</v></cell><cell r="K355"><v>2</v></cell></row><row r="356"><cell r="A356" t="str"><v>SCSSPX</v></cell><cell r="B356" t="str"><v>Schistidium sp.</v></cell><cell r="C356" t="str"><v>Brid.</v></cell></row><row r="356"><cell r="E356"><v>0</v></cell><cell r="F356" t="str"><v>nc</v></cell><cell r="G356" t="str"><v>nc</v></cell><cell r="H356"><v>1324</v></cell><cell r="I356" t="str"><v>BRm</v></cell><cell r="J356"><v>5</v></cell><cell r="K356"><v>3</v></cell></row><row r="357"><cell r="A357" t="str"><v>SCMPLU</v></cell><cell r="B357" t="str"><v>Sciuro-hypnum plumosum </v></cell><cell r="C357" t="str"><v>(Hedw.) Ignatov & Huttunen</v></cell><cell r="D357" t="str"><v>IBMR</v></cell><cell r="E357"><v>0</v></cell><cell r="F357"><v>18</v></cell><cell r="G357"><v>2</v></cell><cell r="H357"><v>31572</v></cell><cell r="I357" t="str"><v>BRm</v></cell><cell r="J357"><v>5</v></cell><cell r="K357"><v>2</v></cell><cell r="L357" t="str"><v>BRAPLU</v></cell><cell r="M357" t="str"><v>Brachythecium plumosum (Hedw.) Schimp.</v></cell></row><row r="358"><cell r="A358" t="str"><v>SORREV</v></cell><cell r="B358" t="str"><v>Scorpidium revolvens</v></cell><cell r="C358" t="str"><v>(Sw. ex. anon.) Rubers</v></cell></row><row r="358"><cell r="E358"><v>0</v></cell><cell r="F358" t="str"><v>nc</v></cell><cell r="G358" t="str"><v>nc</v></cell><cell r="H358"><v>30058</v></cell><cell r="I358" t="str"><v>BRm</v></cell><cell r="J358"><v>5</v></cell><cell r="K358"><v>2</v></cell><cell r="L358" t="str"><v>DREREV</v></cell><cell r="M358" t="str"><v>Drepanocladus revolvens (Sw.ex anon.) Warnst.</v></cell></row><row r="359"><cell r="A359" t="str"><v>SPHANG</v></cell><cell r="B359" t="str"><v>Sphagnum angustifolium</v></cell><cell r="C359" t="str"><v>(C.EO.Jensen ex Russow) C.EO.Jensen</v></cell></row><row r="359"><cell r="E359"><v>0</v></cell><cell r="F359" t="str"><v>nc</v></cell><cell r="G359" t="str"><v>nc</v></cell><cell r="H359"><v>19705</v></cell><cell r="I359" t="str"><v>BRm</v></cell><cell r="J359"><v>5</v></cell><cell r="K359"><v>2</v></cell></row><row r="360"><cell r="A360" t="str"><v>SPHAUR</v></cell><cell r="B360" t="str"><v>Sphagnum auriculatum</v></cell><cell r="C360" t="str"><v>Schimp.</v></cell><cell r="D360" t="str"><v>IBMR</v></cell><cell r="E360"><v>0</v></cell><cell r="F360"><v>20</v></cell><cell r="G360"><v>3</v></cell><cell r="H360"><v>1375</v></cell><cell r="I360" t="str"><v>BRm</v></cell><cell r="J360"><v>5</v></cell><cell r="K360"><v>2</v></cell><cell r="L360" t="str"><v>SPHDEN</v></cell><cell r="M360" t="str"><v>Sphagnum gr. denticulatum Brid.</v></cell></row><row r="361"><cell r="A361" t="str"><v>SPHCAP</v></cell><cell r="B361" t="str"><v>Sphagnum capillifolium</v></cell><cell r="C361" t="str"><v>(Ehrh.) Hedw.</v></cell></row><row r="361"><cell r="E361"><v>0</v></cell><cell r="F361" t="str"><v>nc</v></cell><cell r="G361" t="str"><v>nc</v></cell><cell r="H361"><v>19706</v></cell><cell r="I361" t="str"><v>BRm</v></cell><cell r="J361"><v>5</v></cell><cell r="K361"><v>2</v></cell></row><row r="362"><cell r="A362" t="str"><v>SPHFAL</v></cell><cell r="B362" t="str"><v>Sphagnum fallax</v></cell><cell r="C362" t="str"><v>(Klinggr.) Klinggr.</v></cell></row><row r="362"><cell r="E362"><v>0</v></cell><cell r="F362" t="str"><v>nc</v></cell><cell r="G362" t="str"><v>nc</v></cell><cell r="H362"><v>19707</v></cell><cell r="I362" t="str"><v>BRm</v></cell><cell r="J362"><v>5</v></cell><cell r="K362"><v>2</v></cell></row><row r="363"><cell r="A363" t="str"><v>SPHFIM</v></cell><cell r="B363" t="str"><v>Sphagnum fimbriatum</v></cell><cell r="C363" t="str"><v>Wils.</v></cell></row><row r="363"><cell r="E363"><v>0</v></cell><cell r="F363" t="str"><v>nc</v></cell><cell r="G363" t="str"><v>nc</v></cell><cell r="H363"><v>19708</v></cell><cell r="I363" t="str"><v>BRm</v></cell><cell r="J363"><v>5</v></cell><cell r="K363"><v>2</v></cell></row><row r="364"><cell r="A364" t="str"><v>SPHFLE</v></cell><cell r="B364" t="str"><v>Sphagnum flexuosum</v></cell><cell r="C364" t="str"><v>Dozy & Molk.</v></cell></row><row r="364"><cell r="E364"><v>0</v></cell><cell r="F364" t="str"><v>nc</v></cell><cell r="G364" t="str"><v>nc</v></cell><cell r="H364"><v>19709</v></cell><cell r="I364" t="str"><v>BRm</v></cell><cell r="J364"><v>5</v></cell><cell r="K364"><v>2</v></cell></row><row r="365"><cell r="A365" t="str"><v>SPHPAL</v></cell><cell r="B365" t="str"><v>Sphagnum palustre</v></cell><cell r="C365" t="str"><v>L.</v></cell><cell r="D365" t="str"><v>IBMR</v></cell><cell r="E365"><v>0</v></cell><cell r="F365"><v>20</v></cell><cell r="G365"><v>3</v></cell><cell r="H365"><v>1377</v></cell><cell r="I365" t="str"><v>BRm</v></cell><cell r="J365"><v>5</v></cell><cell r="K365"><v>2</v></cell></row><row r="366"><cell r="A366" t="str"><v>SPHPAI</v></cell><cell r="B366" t="str"><v>Sphagnum papillosum </v></cell><cell r="C366" t="str"><v>Lindb.</v></cell></row><row r="366"><cell r="E366"><v>0</v></cell><cell r="F366" t="str"><v>nc</v></cell><cell r="G366" t="str"><v>nc</v></cell><cell r="H366"><v>31576</v></cell><cell r="I366" t="str"><v>BRm</v></cell><cell r="J366"><v>5</v></cell><cell r="K366"><v>2</v></cell></row><row r="367"><cell r="A367" t="str"><v>SPHSPX</v></cell><cell r="B367" t="str"><v>Sphagnum sp.</v></cell><cell r="C367" t="str"><v>L.</v></cell></row><row r="367"><cell r="E367"><v>0</v></cell><cell r="F367" t="str"><v>nc</v></cell><cell r="G367" t="str"><v>nc</v></cell><cell r="H367"><v>1374</v></cell><cell r="I367" t="str"><v>BRm</v></cell><cell r="J367"><v>5</v></cell><cell r="K367"><v>2</v></cell></row><row r="368"><cell r="A368" t="str"><v>SPHSQU</v></cell><cell r="B368" t="str"><v>Sphagnum squarrosum</v></cell><cell r="C368" t="str"><v>Crome</v></cell></row><row r="368"><cell r="E368"><v>0</v></cell><cell r="F368" t="str"><v>nc</v></cell><cell r="G368" t="str"><v>nc</v></cell><cell r="H368"><v>20301</v></cell><cell r="I368" t="str"><v>BRm</v></cell><cell r="J368"><v>5</v></cell><cell r="K368"><v>2</v></cell></row><row r="369"><cell r="A369" t="str"><v>SPHSUB</v></cell><cell r="B369" t="str"><v>Sphagnum subsecundum</v></cell><cell r="C369" t="str"><v>Nees</v></cell></row><row r="369"><cell r="E369"><v>0</v></cell><cell r="F369" t="str"><v>nc</v></cell><cell r="G369" t="str"><v>nc</v></cell><cell r="H369"><v>19711</v></cell><cell r="I369" t="str"><v>BRm</v></cell><cell r="J369"><v>5</v></cell><cell r="K369"><v>2</v></cell></row><row r="370"><cell r="A370" t="str"><v>STMSTR</v></cell><cell r="B370" t="str"><v>Straminergon stramineum </v></cell><cell r="C370" t="str"><v>(Dicks. ex Brid.) Hedenäs</v></cell></row><row r="370"><cell r="E370"><v>0</v></cell><cell r="F370" t="str"><v>nc</v></cell><cell r="G370" t="str"><v>nc</v></cell><cell r="H370"><v>31579</v></cell><cell r="I370" t="str"><v>BRm</v></cell><cell r="J370"><v>5</v></cell><cell r="K370"><v>3</v></cell><cell r="L370" t="str"><v>CAISTR</v></cell><cell r="M370" t="str"><v>Calliergon stramineum (Brid.) Kindb.</v></cell></row><row r="371"><cell r="A371" t="str"><v>SYNLAT</v></cell><cell r="B371" t="str"><v>Syntrichia latifolia </v></cell><cell r="C371" t="str"><v>(Bruch ex Hartm.) Huebener</v></cell></row><row r="371"><cell r="E371"><v>0</v></cell><cell r="F371" t="str"><v>nc</v></cell><cell r="G371" t="str"><v>nc</v></cell><cell r="H371"><v>31581</v></cell><cell r="I371" t="str"><v>BRm</v></cell><cell r="J371"><v>5</v></cell><cell r="K371"><v>3</v></cell><cell r="L371" t="str"><v>TORLAT</v></cell><cell r="M371" t="str"><v>Tortula latifolia Bruch ex Hartm.</v></cell></row><row r="372"><cell r="A372" t="str"><v>SYNMON</v></cell><cell r="B372" t="str"><v>Syntrichia montana</v></cell><cell r="C372" t="str"><v>Nees</v></cell></row><row r="372"><cell r="E372"><v>0</v></cell><cell r="F372" t="str"><v>nc</v></cell><cell r="G372" t="str"><v>nc</v></cell><cell r="H372"><v>35477</v></cell><cell r="I372" t="str"><v>BRm</v></cell><cell r="J372"><v>5</v></cell><cell r="K372"><v>3</v></cell><cell r="L372" t="str"><v>SYNINT</v></cell><cell r="M372" t="str"><v>Syntrichia intermedia Brid.</v></cell></row><row r="373"><cell r="A373" t="str"><v>THAALO</v></cell><cell r="B373" t="str"><v>Thamnobryum alopecurum</v></cell><cell r="C373" t="str"><v>(Hedw.) Gang.</v></cell><cell r="D373" t="str"><v>IBMR</v></cell><cell r="E373"><v>0</v></cell><cell r="F373"><v>15</v></cell><cell r="G373"><v>2</v></cell><cell r="H373"><v>1344</v></cell><cell r="I373" t="str"><v>BRm</v></cell><cell r="J373"><v>5</v></cell><cell r="K373"><v>2</v></cell><cell r="L373" t="str"><v>THMALO</v></cell><cell r="M373" t="str"><v>Thamnium alopecurum (Hedw.) Gang.</v></cell></row><row r="374"><cell r="A374" t="str"><v>THUSPX</v></cell><cell r="B374" t="str"><v>Thuidium sp.</v></cell><cell r="C374" t="str"><v>NULL</v></cell></row><row r="374"><cell r="E374"><v>0</v></cell><cell r="F374" t="str"><v>nc</v></cell><cell r="G374" t="str"><v>nc</v></cell><cell r="H374"><v>1379</v></cell><cell r="I374" t="str"><v>BRm</v></cell><cell r="J374"><v>5</v></cell><cell r="K374"><v>3</v></cell></row><row r="375"><cell r="A375" t="str"><v>TORSUB</v></cell><cell r="B375" t="str"><v>Tortula subulata</v></cell><cell r="C375" t="str"><v>Hedw.</v></cell></row><row r="375"><cell r="E375"><v>0</v></cell><cell r="F375" t="str"><v>nc</v></cell><cell r="G375" t="str"><v>nc</v></cell><cell r="H375"><v>19719</v></cell><cell r="I375" t="str"><v>BRm</v></cell><cell r="J375"><v>5</v></cell><cell r="K375"><v>3</v></cell></row><row r="376"><cell r="A376" t="str"><v>ULTCRI</v></cell><cell r="B376" t="str"><v>Ulota crispa</v></cell><cell r="C376" t="str"><v>(Hedw.) Brid.</v></cell></row><row r="376"><cell r="E376"><v>0</v></cell><cell r="F376" t="str"><v>nc</v></cell><cell r="G376" t="str"><v>nc</v></cell><cell r="H376"><v>29926</v></cell><cell r="I376" t="str"><v>BRm</v></cell><cell r="J376"><v>5</v></cell><cell r="K376"><v>3</v></cell></row><row r="377"><cell r="A377" t="str"><v>WAREXA</v></cell><cell r="B377" t="str"><v>Warnstorfia exannulata</v></cell><cell r="C377" t="str"><v>(B., S. & G.) Loeske</v></cell></row><row r="377"><cell r="E377"><v>0</v></cell><cell r="F377" t="str"><v>nc</v></cell><cell r="G377" t="str"><v>nc</v></cell><cell r="H377"><v>31585</v></cell><cell r="I377" t="str"><v>BRm</v></cell><cell r="J377"><v>5</v></cell><cell r="K377"><v>3</v></cell><cell r="L377" t="str"><v>DREEXA</v></cell><cell r="M377" t="str"><v>Drepanocladus exannulatus (Schimp.) Warnst.</v></cell></row><row r="378"><cell r="A378" t="str"><v>WARFLU</v></cell><cell r="B378" t="str"><v>Warnstorfia fluitans </v></cell><cell r="C378" t="str"><v>(Hedw.) Loeske</v></cell><cell r="D378" t="str"><v>IBMR</v></cell><cell r="E378"><v>0</v></cell><cell r="F378"><v>14</v></cell><cell r="G378"><v>2</v></cell><cell r="H378"><v>10212</v></cell><cell r="I378" t="str"><v>BRm</v></cell><cell r="J378"><v>5</v></cell><cell r="K378"><v>2</v></cell><cell r="L378" t="str"><v>DREFLU</v></cell><cell r="M378" t="str"><v>Drepanocladus fluitans (Hedw.) Warnst.</v></cell></row><row r="379"><cell r="A379" t="str"><v>WARSAR</v></cell><cell r="B379" t="str"><v>Warnstorfia sarmentosa </v></cell><cell r="C379" t="str"><v>(Wahlenb.) Hedenäs</v></cell></row><row r="379"><cell r="E379"><v>0</v></cell><cell r="F379" t="str"><v>nc</v></cell><cell r="G379" t="str"><v>nc</v></cell><cell r="H379"><v>31588</v></cell><cell r="I379" t="str"><v>BRm</v></cell><cell r="J379"><v>5</v></cell><cell r="K379"><v>3</v></cell><cell r="L379" t="str"><v>CAISAR</v></cell><cell r="M379" t="str"><v>Calliergon sarmentosum (Wahenl.) Kindb.</v></cell></row><row r="380"><cell r="B380" t="str"><v>- PTERIDOPHYTES -</v></cell></row><row r="380"><cell r="D380" t="str"><v>IBMR</v></cell><cell r="E380"><v>1</v></cell></row><row r="380"><cell r="I380" t="str"><v>PT</v></cell><cell r="J380"><v>6</v></cell></row><row r="381"><cell r="A381" t="str"><v>ADICAP</v></cell><cell r="B381" t="str"><v>Adiantum capillus-veneris</v></cell><cell r="C381" t="str"><v>L.</v></cell></row><row r="381"><cell r="E381"><v>0</v></cell><cell r="F381" t="str"><v>nc</v></cell><cell r="G381" t="str"><v>nc</v></cell><cell r="H381"><v>1406</v></cell><cell r="I381" t="str"><v>PTE</v></cell><cell r="J381"><v>6</v></cell><cell r="K381"><v>6</v></cell></row><row r="382"><cell r="A382" t="str"><v>ATHFIL</v></cell><cell r="B382" t="str"><v>Athyrium filix-femina</v></cell><cell r="C382" t="str"><v>(L.) Roth.</v></cell></row><row r="382"><cell r="E382"><v>0</v></cell><cell r="F382" t="str"><v>nc</v></cell><cell r="G382" t="str"><v>nc</v></cell><cell r="H382"><v>1412</v></cell><cell r="I382" t="str"><v>PTE</v></cell><cell r="J382"><v>6</v></cell><cell r="K382"><v>6</v></cell></row><row r="383"><cell r="A383" t="str"><v>AZOFIL</v></cell><cell r="B383" t="str"><v>Azolla filiculoides</v></cell><cell r="C383" t="str"><v>Lam.</v></cell><cell r="D383" t="str"><v>IBMR</v></cell><cell r="E383"><v>0</v></cell><cell r="F383"><v>6</v></cell><cell r="G383"><v>3</v></cell><cell r="H383"><v>1439</v></cell><cell r="I383" t="str"><v>PTE</v></cell><cell r="J383"><v>6</v></cell><cell r="K383"><v>1</v></cell><cell r="L383" t="str"><v>AZOCAR</v></cell><cell r="M383" t="str"><v>Azolla caroliniana Willd.</v></cell></row><row r="384"><cell r="A384" t="str"><v>AZOSPX</v></cell><cell r="B384" t="str"><v>Azolla sp.</v></cell><cell r="C384" t="str"><v>Lam.</v></cell></row><row r="384"><cell r="E384"><v>0</v></cell><cell r="F384" t="str"><v>nc</v></cell><cell r="G384" t="str"><v>nc</v></cell><cell r="H384"><v>1437</v></cell><cell r="I384" t="str"><v>PTE</v></cell><cell r="J384"><v>6</v></cell><cell r="K384"><v>1</v></cell></row><row r="385"><cell r="A385" t="str"><v>BLESPI</v></cell><cell r="B385" t="str"><v>Blechnum spicant</v></cell><cell r="C385" t="str"><v>(L.) Roth.</v></cell></row><row r="385"><cell r="E385"><v>0</v></cell><cell r="F385" t="str"><v>nc</v></cell><cell r="G385" t="str"><v>nc</v></cell><cell r="H385"><v>1414</v></cell><cell r="I385" t="str"><v>PTE</v></cell><cell r="J385"><v>6</v></cell><cell r="K385"><v>6</v></cell></row><row r="386"><cell r="A386" t="str"><v>CEATHA</v></cell><cell r="B386" t="str"><v>Ceratopteris thalictroides</v></cell><cell r="C386" t="str"><v>(C. Linnaeus) A.T.Brongniart</v></cell></row><row r="386"><cell r="E386"><v>0</v></cell><cell r="F386" t="str"><v>nc</v></cell><cell r="G386" t="str"><v>nc</v></cell><cell r="H386"><v>19584</v></cell><cell r="I386" t="str"><v>PTE</v></cell><cell r="J386"><v>6</v></cell><cell r="K386"><v>1</v></cell></row><row r="387"><cell r="A387" t="str"><v>CYSFRA</v></cell><cell r="B387" t="str"><v>Cystopteris fragilis</v></cell><cell r="C387" t="str"><v>(L.) Bernh.</v></cell></row><row r="387"><cell r="E387"><v>0</v></cell><cell r="F387" t="str"><v>nc</v></cell><cell r="G387" t="str"><v>nc</v></cell><cell r="H387"><v>1416</v></cell><cell r="I387" t="str"><v>PTE</v></cell><cell r="J387"><v>6</v></cell><cell r="K387"><v>6</v></cell></row><row r="388"><cell r="A388" t="str"><v>DRYCAR</v></cell><cell r="B388" t="str"><v>Dryopteris carthusiana</v></cell><cell r="C388" t="str"><v>(Vill.) H.P.Fuchs</v></cell></row><row r="388"><cell r="E388"><v>0</v></cell><cell r="F388" t="str"><v>nc</v></cell><cell r="G388" t="str"><v>nc</v></cell><cell r="H388"><v>1418</v></cell><cell r="I388" t="str"><v>PTE</v></cell><cell r="J388"><v>6</v></cell><cell r="K388"><v>6</v></cell></row><row r="389"><cell r="A389" t="str"><v>DRYSPX</v></cell><cell r="B389" t="str"><v>Dryopteris sp.</v></cell><cell r="C389" t="str"><v>Adans.</v></cell></row><row r="389"><cell r="E389"><v>0</v></cell><cell r="F389" t="str"><v>nc</v></cell><cell r="G389" t="str"><v>nc</v></cell><cell r="H389"><v>1417</v></cell><cell r="I389" t="str"><v>PTE</v></cell><cell r="J389"><v>6</v></cell><cell r="K389"><v>6</v></cell></row><row r="390"><cell r="A390" t="str"><v>EQUARV</v></cell><cell r="B390" t="str"><v>Equisetum arvense</v></cell><cell r="C390" t="str"><v>L.</v></cell></row><row r="390"><cell r="E390"><v>0</v></cell><cell r="F390" t="str"><v>nc</v></cell><cell r="G390" t="str"><v>nc</v></cell><cell r="H390"><v>1384</v></cell><cell r="I390" t="str"><v>PTE</v></cell><cell r="J390"><v>6</v></cell><cell r="K390"><v>5</v></cell></row><row r="391"><cell r="A391" t="str"><v>EQUFLU</v></cell><cell r="B391" t="str"><v>Equisetum fluviatile</v></cell><cell r="C391" t="str"><v>L.</v></cell><cell r="D391" t="str"><v>IBMR</v></cell><cell r="E391"><v>0</v></cell><cell r="F391"><v>12</v></cell><cell r="G391"><v>2</v></cell><cell r="H391"><v>1385</v></cell><cell r="I391" t="str"><v>PTE</v></cell><cell r="J391"><v>6</v></cell><cell r="K391"><v>2</v></cell><cell r="L391" t="str"><v>EQULIM</v></cell><cell r="M391" t="str"><v>Equisetum limosum  L.</v></cell><cell r="N391" t="str"><v>EQUMAX</v></cell><cell r="O391" t="str"><v>Equisetum maximum Lam.</v></cell></row><row r="392"><cell r="A392" t="str"><v>EQUHYE</v></cell><cell r="B392" t="str"><v>Equisetum hyemale</v></cell><cell r="C392" t="str"><v>L.</v></cell></row><row r="392"><cell r="E392"><v>0</v></cell><cell r="F392" t="str"><v>nc</v></cell><cell r="G392" t="str"><v>nc</v></cell><cell r="H392"><v>29991</v></cell><cell r="I392" t="str"><v>PTE</v></cell><cell r="J392"><v>6</v></cell><cell r="K392"><v>5</v></cell></row><row r="393"><cell r="A393" t="str"><v>EQUPAL</v></cell><cell r="B393" t="str"><v>Equisetum palustre</v></cell><cell r="C393" t="str"><v>L.</v></cell><cell r="D393" t="str"><v>IBMR</v></cell><cell r="E393"><v>0</v></cell><cell r="F393"><v>10</v></cell><cell r="G393"><v>1</v></cell><cell r="H393"><v>1387</v></cell><cell r="I393" t="str"><v>PTE</v></cell><cell r="J393"><v>6</v></cell><cell r="K393"><v>4</v></cell></row><row r="394"><cell r="A394" t="str"><v>EQUPRA</v></cell><cell r="B394" t="str"><v>Equisetum pratense</v></cell><cell r="C394" t="str"><v>Ehrh.</v></cell></row><row r="394"><cell r="E394"><v>0</v></cell><cell r="F394" t="str"><v>nc</v></cell><cell r="G394" t="str"><v>nc</v></cell><cell r="H394"><v>19645</v></cell><cell r="I394" t="str"><v>PTE</v></cell><cell r="J394"><v>6</v></cell><cell r="K394"><v>6</v></cell></row><row r="395"><cell r="A395" t="str"><v>EQURAM</v></cell><cell r="B395" t="str"><v>Equisetum ramosissimum</v></cell><cell r="C395" t="str"><v>Desf.</v></cell></row><row r="395"><cell r="E395"><v>0</v></cell><cell r="F395" t="str"><v>nc</v></cell><cell r="G395" t="str"><v>nc</v></cell><cell r="H395"><v>29992</v></cell><cell r="I395" t="str"><v>PTE</v></cell><cell r="J395"><v>6</v></cell><cell r="K395"><v>4</v></cell></row><row r="396"><cell r="A396" t="str"><v>EQUSPX</v></cell><cell r="B396" t="str"><v>Equisetum sp.</v></cell><cell r="C396" t="str"><v>L.</v></cell></row><row r="396"><cell r="E396"><v>0</v></cell><cell r="F396" t="str"><v>nc</v></cell><cell r="G396" t="str"><v>nc</v></cell><cell r="H396"><v>1383</v></cell><cell r="I396" t="str"><v>PTE</v></cell><cell r="J396"><v>6</v></cell><cell r="K396"><v>6</v></cell></row><row r="397"><cell r="A397" t="str"><v>EQUSYL</v></cell><cell r="B397" t="str"><v>Equisetum sylvaticum</v></cell><cell r="C397" t="str"><v>L.</v></cell></row><row r="397"><cell r="E397"><v>0</v></cell><cell r="F397" t="str"><v>nc</v></cell><cell r="G397" t="str"><v>nc</v></cell><cell r="H397"><v>19646</v></cell><cell r="I397" t="str"><v>PTE</v></cell><cell r="J397"><v>6</v></cell><cell r="K397"><v>6</v></cell></row><row r="398"><cell r="A398" t="str"><v>EQUTEL</v></cell><cell r="B398" t="str"><v>Equisetum telmateia</v></cell><cell r="C398" t="str"><v>Ehrh.</v></cell></row><row r="398"><cell r="E398"><v>0</v></cell><cell r="F398" t="str"><v>nc</v></cell><cell r="G398" t="str"><v>nc</v></cell><cell r="H398"><v>29958</v></cell><cell r="I398" t="str"><v>PTE</v></cell><cell r="J398"><v>6</v></cell><cell r="K398"><v>5</v></cell></row><row r="399"><cell r="A399" t="str"><v>EQUXLI</v></cell><cell r="B399" t="str"><v>Equisetum x litorale</v></cell><cell r="C399" t="str"><v>Kuhlew. ex Rupr.</v></cell></row><row r="399"><cell r="E399"><v>0</v></cell><cell r="F399" t="str"><v>nc</v></cell><cell r="G399" t="str"><v>nc</v></cell><cell r="H399"><v>19647</v></cell><cell r="I399" t="str"><v>PTE</v></cell><cell r="J399"><v>6</v></cell><cell r="K399"><v>6</v></cell></row><row r="400"><cell r="A400" t="str"><v>ISOAZO</v></cell><cell r="B400" t="str"><v>Isoetes azorica</v></cell><cell r="C400" t="str"><v>Durieu ex Milde</v></cell></row><row r="400"><cell r="E400"><v>0</v></cell><cell r="F400" t="str"><v>nc</v></cell><cell r="G400" t="str"><v>nc</v></cell><cell r="H400"><v>19799</v></cell><cell r="I400" t="str"><v>PTE</v></cell><cell r="J400"><v>6</v></cell><cell r="K400"><v>1</v></cell></row><row r="401"><cell r="A401" t="str"><v>ISOBOR</v></cell><cell r="B401" t="str"><v>Isoetes boryana</v></cell><cell r="C401" t="str"><v>Durieu</v></cell></row><row r="401"><cell r="E401"><v>0</v></cell><cell r="F401" t="str"><v>nc</v></cell><cell r="G401" t="str"><v>nc</v></cell><cell r="H401"><v>19800</v></cell><cell r="I401" t="str"><v>PTE</v></cell><cell r="J401"><v>6</v></cell><cell r="K401"><v>1</v></cell></row><row r="402"><cell r="A402" t="str"><v>ISOECH</v></cell><cell r="B402" t="str"><v>Isoetes echinospora</v></cell><cell r="C402" t="str"><v>Durieu</v></cell></row><row r="402"><cell r="E402"><v>0</v></cell><cell r="F402" t="str"><v>nc</v></cell><cell r="G402" t="str"><v>nc</v></cell><cell r="H402"><v>19802</v></cell><cell r="I402" t="str"><v>PTE</v></cell><cell r="J402"><v>6</v></cell><cell r="K402"><v>1</v></cell></row><row r="403"><cell r="A403" t="str"><v>ISOLAC</v></cell><cell r="B403" t="str"><v>Isoetes lacustris</v></cell><cell r="C403" t="str"><v>L.</v></cell></row><row r="403"><cell r="E403"><v>0</v></cell><cell r="F403" t="str"><v>nc</v></cell><cell r="G403" t="str"><v>nc</v></cell><cell r="H403"><v>19803</v></cell><cell r="I403" t="str"><v>PTE</v></cell><cell r="J403"><v>6</v></cell><cell r="K403"><v>1</v></cell><cell r="L403" t="str"><v>ISOBRO</v></cell><cell r="M403" t="str"><v>Isoetes brochonii Motelay</v></cell></row><row r="404"><cell r="A404" t="str"><v>ISOLON</v></cell><cell r="B404" t="str"><v>Isoetes longissima</v></cell><cell r="C404" t="str"><v>Bory</v></cell></row><row r="404"><cell r="E404"><v>0</v></cell><cell r="F404" t="str"><v>nc</v></cell><cell r="G404" t="str"><v>nc</v></cell><cell r="H404"><v>19804</v></cell><cell r="I404" t="str"><v>PTE</v></cell><cell r="J404"><v>6</v></cell><cell r="K404"><v>1</v></cell></row><row r="405"><cell r="A405" t="str"><v>ISOMAL</v></cell><cell r="B405" t="str"><v>Isoetes malinverniana</v></cell><cell r="C405" t="str"><v>Ces. & De Not.</v></cell></row><row r="405"><cell r="E405"><v>0</v></cell><cell r="F405" t="str"><v>nc</v></cell><cell r="G405" t="str"><v>nc</v></cell><cell r="H405"><v>19805</v></cell><cell r="I405" t="str"><v>PTE</v></cell><cell r="J405"><v>6</v></cell><cell r="K405"><v>1</v></cell></row><row r="406"><cell r="A406" t="str"><v>ISOSPX</v></cell><cell r="B406" t="str"><v>Isoetes sp.</v></cell><cell r="C406" t="str"><v>L.</v></cell></row><row r="406"><cell r="E406"><v>0</v></cell><cell r="F406" t="str"><v>nc</v></cell><cell r="G406" t="str"><v>nc</v></cell><cell r="H406"><v>19806</v></cell><cell r="I406" t="str"><v>PTE</v></cell><cell r="J406"><v>6</v></cell><cell r="K406"><v>1</v></cell></row><row r="407"><cell r="A407" t="str"><v>ISOVEL</v></cell><cell r="B407" t="str"><v>Isoetes velata</v></cell><cell r="C407" t="str"><v>A.Braun</v></cell></row><row r="407"><cell r="E407"><v>0</v></cell><cell r="F407" t="str"><v>nc</v></cell><cell r="G407" t="str"><v>nc</v></cell><cell r="H407"><v>19807</v></cell><cell r="I407" t="str"><v>PTE</v></cell><cell r="J407"><v>6</v></cell><cell r="K407"><v>1</v></cell></row><row r="408"><cell r="A408" t="str"><v>MASAEG</v></cell><cell r="B408" t="str"><v>Marsilea aegyptiaca</v></cell><cell r="C408" t="str"><v>Willd.</v></cell></row><row r="408"><cell r="E408"><v>0</v></cell><cell r="F408" t="str"><v>nc</v></cell><cell r="G408" t="str"><v>nc</v></cell><cell r="H408"><v>19851</v></cell><cell r="I408" t="str"><v>PTE</v></cell><cell r="J408"><v>6</v></cell><cell r="K408"><v>2</v></cell></row><row r="409"><cell r="A409" t="str"><v>MASAZO</v></cell><cell r="B409" t="str"><v>Marsilea azorica</v></cell><cell r="C409" t="str"><v>Launert & J.Paiva</v></cell></row><row r="409"><cell r="E409"><v>0</v></cell><cell r="F409" t="str"><v>nc</v></cell><cell r="G409" t="str"><v>nc</v></cell><cell r="H409"><v>19852</v></cell><cell r="I409" t="str"><v>PTE</v></cell><cell r="J409"><v>6</v></cell><cell r="K409"><v>2</v></cell></row><row r="410"><cell r="A410" t="str"><v>MASQUA</v></cell><cell r="B410" t="str"><v>Marsilea quadrifolia</v></cell><cell r="C410" t="str"><v>L.</v></cell></row><row r="410"><cell r="E410"><v>0</v></cell><cell r="F410" t="str"><v>nc</v></cell><cell r="G410" t="str"><v>nc</v></cell><cell r="H410"><v>1393</v></cell><cell r="I410" t="str"><v>PTE</v></cell><cell r="J410"><v>6</v></cell><cell r="K410"><v>2</v></cell></row><row r="411"><cell r="A411" t="str"><v>MASSTR</v></cell><cell r="B411" t="str"><v>Marsilea strigosa</v></cell><cell r="C411" t="str"><v>Willd.</v></cell></row><row r="411"><cell r="E411"><v>0</v></cell><cell r="F411" t="str"><v>nc</v></cell><cell r="G411" t="str"><v>nc</v></cell><cell r="H411"><v>19853</v></cell><cell r="I411" t="str"><v>PTE</v></cell><cell r="J411"><v>6</v></cell><cell r="K411"><v>2</v></cell></row><row r="412"><cell r="A412" t="str"><v>OSMREG</v></cell><cell r="B412" t="str"><v>Osmunda regalis</v></cell><cell r="C412" t="str"><v>L.</v></cell></row><row r="412"><cell r="E412"><v>0</v></cell><cell r="F412" t="str"><v>nc</v></cell><cell r="G412" t="str"><v>nc</v></cell><cell r="H412"><v>1403</v></cell><cell r="I412" t="str"><v>PTE</v></cell><cell r="J412"><v>6</v></cell><cell r="K412"><v>5</v></cell></row><row r="413"><cell r="A413" t="str"><v>PILGLO</v></cell><cell r="B413" t="str"><v>Pilularia globulifera</v></cell><cell r="C413" t="str"><v>L.</v></cell></row><row r="413"><cell r="E413"><v>0</v></cell><cell r="F413" t="str"><v>nc</v></cell><cell r="G413" t="str"><v>nc</v></cell><cell r="H413"><v>1395</v></cell><cell r="I413" t="str"><v>PTE</v></cell><cell r="J413"><v>6</v></cell><cell r="K413"><v>2</v></cell></row><row r="414"><cell r="A414" t="str"><v>PILMIN</v></cell><cell r="B414" t="str"><v>Pilularia minuta</v></cell><cell r="C414" t="str"><v>Durieu</v></cell></row><row r="414"><cell r="E414"><v>0</v></cell><cell r="F414" t="str"><v>nc</v></cell><cell r="G414" t="str"><v>nc</v></cell><cell r="H414"><v>19912</v></cell><cell r="I414" t="str"><v>PTE</v></cell><cell r="J414"><v>6</v></cell><cell r="K414"><v>2</v></cell></row><row r="415"><cell r="A415" t="str"><v>SALNAT</v></cell><cell r="B415" t="str"><v>Salvinia natans</v></cell><cell r="C415" t="str"><v>(L.) All.</v></cell></row><row r="415"><cell r="E415"><v>0</v></cell><cell r="F415" t="str"><v>nc</v></cell><cell r="G415" t="str"><v>nc</v></cell><cell r="H415"><v>1441</v></cell><cell r="I415" t="str"><v>PTE</v></cell><cell r="J415"><v>6</v></cell><cell r="K415"><v>1</v></cell></row><row r="416"><cell r="A416" t="str"><v>THEPAL</v></cell><cell r="B416" t="str"><v>Thelypteris palustris</v></cell><cell r="C416" t="str"><v>Schott.</v></cell></row><row r="416"><cell r="E416"><v>0</v></cell><cell r="F416" t="str"><v>nc</v></cell><cell r="G416" t="str"><v>nc</v></cell><cell r="H416"><v>1435</v></cell><cell r="I416" t="str"><v>PTE</v></cell><cell r="J416"><v>6</v></cell><cell r="K416"><v>5</v></cell></row><row r="417"><cell r="B417" t="str"><v>- PHANEROGAMES -</v></cell></row><row r="417"><cell r="D417" t="str"><v>IBMR</v></cell><cell r="E417"><v>1</v></cell></row><row r="417"><cell r="I417" t="str"><v>PH</v></cell><cell r="J417"><v>6.8</v></cell></row><row r="418"><cell r="B418" t="str"><v>- Hydrophytes</v></cell></row><row r="418"><cell r="D418" t="str"><v>IBMR</v></cell><cell r="E418"><v>1</v></cell></row><row r="418"><cell r="I418" t="str"><v>PH</v></cell><cell r="J418"><v>7</v></cell></row><row r="419"><cell r="A419" t="str"><v>ALILAN</v></cell><cell r="B419" t="str"><v>Alisma lanceolatum</v></cell><cell r="C419" t="str"><v>With.</v></cell><cell r="D419" t="str"><v>IBMR</v></cell><cell r="E419"><v>0</v></cell><cell r="F419"><v>9</v></cell><cell r="G419"><v>2</v></cell><cell r="H419"><v>1446</v></cell><cell r="I419" t="str"><v>Phe</v></cell><cell r="J419"><v>7</v></cell><cell r="K419"><v>4</v></cell><cell r="L419" t="str"><v>ALISTE</v></cell><cell r="M419" t="str"><v>Alisma stenophyllum  (Asch. & Graebn.) Sam.</v></cell></row><row r="420"><cell r="A420" t="str"><v>ALIPLA</v></cell><cell r="B420" t="str"><v>Alisma plantago-aquatica</v></cell><cell r="C420" t="str"><v>L.</v></cell><cell r="D420" t="str"><v>IBMR</v></cell><cell r="E420"><v>0</v></cell><cell r="F420"><v>8</v></cell><cell r="G420"><v>2</v></cell><cell r="H420"><v>1447</v></cell><cell r="I420" t="str"><v>PHe</v></cell><cell r="J420"><v>7</v></cell><cell r="K420"><v>4</v></cell><cell r="L420" t="str"><v>ALIBRE</v></cell><cell r="M420" t="str"><v>Alisma brevipes  Greene</v></cell><cell r="N420" t="str"><v>ALISUB</v></cell><cell r="O420" t="str"><v>Alisma subcordatum  Raf.</v></cell></row><row r="421"><cell r="A421" t="str"><v>ALISPX</v></cell><cell r="B421" t="str"><v>Alisma sp.</v></cell><cell r="C421" t="str"><v>L.</v></cell></row><row r="421"><cell r="E421"><v>0</v></cell><cell r="F421" t="str"><v>nc</v></cell><cell r="G421" t="str"><v>nc</v></cell><cell r="H421"><v>1444</v></cell><cell r="I421" t="str"><v>PHe</v></cell><cell r="J421"><v>7</v></cell><cell r="K421"><v>4</v></cell></row><row r="422"><cell r="A422" t="str"><v>CADPAR</v></cell><cell r="B422" t="str"><v>Caldesia parnassifolia</v></cell><cell r="C422" t="str"><v>(L.) Parl.</v></cell></row><row r="422"><cell r="E422"><v>0</v></cell><cell r="F422" t="str"><v>nc</v></cell><cell r="G422" t="str"><v>nc</v></cell><cell r="H422"><v>19546</v></cell><cell r="I422" t="str"><v>PHe</v></cell><cell r="J422"><v>7</v></cell><cell r="K422"><v>4</v></cell></row><row r="423"><cell r="A423" t="str"><v>HELXMO</v></cell><cell r="B423" t="str"><v>Helosciadium x moorei </v></cell><cell r="C423" t="str"><v>(Syme) B.Bock</v></cell></row><row r="423"><cell r="E423"><v>0</v></cell><cell r="F423" t="str"><v>nc</v></cell><cell r="G423" t="str"><v>nc</v></cell><cell r="H423"><v>30054</v></cell><cell r="I423" t="str"><v>PHe</v></cell><cell r="J423"><v>7</v></cell><cell r="K423"><v>4</v></cell><cell r="L423" t="str"><v>APIXMO</v></cell><cell r="M423" t="str"><v>Apium x moorei (Syme) Druce</v></cell></row><row r="424"><cell r="A424" t="str"><v>HYRVUL</v></cell><cell r="B424" t="str"><v>Hydrocotyle vulgaris</v></cell><cell r="C424" t="str"><v>L.</v></cell><cell r="D424" t="str"><v>IBMR</v></cell><cell r="E424"><v>0</v></cell><cell r="F424"><v>14</v></cell><cell r="G424"><v>2</v></cell><cell r="H424"><v>1983</v></cell><cell r="I424" t="str"><v>PHg</v></cell><cell r="J424"><v>7</v></cell><cell r="K424"><v>4</v></cell></row><row r="425"><cell r="A425" t="str"><v>ALDVES</v></cell><cell r="B425" t="str"><v>Aldrovanda vesiculosa</v></cell><cell r="C425" t="str"><v>L.</v></cell></row><row r="425"><cell r="E425"><v>0</v></cell><cell r="F425" t="str"><v>nc</v></cell><cell r="G425" t="str"><v>nc</v></cell><cell r="H425"><v>19752</v></cell><cell r="I425" t="str"><v>PHy</v></cell><cell r="J425"><v>7</v></cell><cell r="K425"><v>1</v></cell></row><row r="426"><cell r="A426" t="str"><v>ALIGRA</v></cell><cell r="B426" t="str"><v>Alisma gramineum</v></cell><cell r="C426" t="str"><v>Lej.</v></cell></row><row r="426"><cell r="E426"><v>0</v></cell><cell r="F426" t="str"><v>nc</v></cell><cell r="G426" t="str"><v>nc</v></cell><cell r="H426"><v>1445</v></cell><cell r="I426" t="str"><v>PHy</v></cell><cell r="J426"><v>7</v></cell><cell r="K426"><v>2</v></cell><cell r="L426" t="str"><v>ALIWAH</v></cell><cell r="M426" t="str"><v>Alisma wahlenbergii (Holmb.) Juz.</v></cell></row><row r="427"><cell r="A427" t="str"><v>ALTFIL</v></cell><cell r="B427" t="str"><v>Althenia filiformis</v></cell><cell r="C427" t="str"><v>Petit</v></cell></row><row r="427"><cell r="E427"><v>0</v></cell><cell r="F427" t="str"><v>nc</v></cell><cell r="G427" t="str"><v>nc</v></cell><cell r="H427"><v>19756</v></cell><cell r="I427" t="str"><v>PHy</v></cell><cell r="J427"><v>7</v></cell><cell r="K427"><v>2</v></cell></row><row r="428"><cell r="A428" t="str"><v>ALTORI</v></cell><cell r="B428" t="str"><v>Althenia orientalis</v></cell><cell r="C428" t="str"><v>(Tzvelev) Garcia-Mur. & Talavera</v></cell></row><row r="428"><cell r="E428"><v>0</v></cell><cell r="F428" t="str"><v>nc</v></cell><cell r="G428" t="str"><v>nc</v></cell><cell r="H428"><v>19757</v></cell><cell r="I428" t="str"><v>PHy</v></cell><cell r="J428"><v>7</v></cell><cell r="K428"><v>2</v></cell></row><row r="429"><cell r="A429" t="str"><v>APODIS</v></cell><cell r="B429" t="str"><v>Aponogeton distachyos</v></cell><cell r="C429" t="str"><v>L.f.</v></cell></row><row r="429"><cell r="E429"><v>0</v></cell><cell r="F429" t="str"><v>nc</v></cell><cell r="G429" t="str"><v>nc</v></cell><cell r="H429"><v>1456</v></cell><cell r="I429" t="str"><v>PHy</v></cell><cell r="J429"><v>7</v></cell><cell r="K429"><v>1</v></cell></row><row r="430"><cell r="A430" t="str"><v>BALALP</v></cell><cell r="B430" t="str"><v>Baldellia alpestris</v></cell><cell r="C430" t="str"><v>(Coss.) M. Laínz</v></cell></row><row r="430"><cell r="E430"><v>0</v></cell><cell r="F430" t="str"><v>nc</v></cell><cell r="G430" t="str"><v>nc</v></cell><cell r="H430"><v>19523</v></cell><cell r="I430" t="str"><v>PHy</v></cell><cell r="J430"><v>7</v></cell><cell r="K430"><v>2</v></cell></row><row r="431"><cell r="A431" t="str"><v>BALRAN</v></cell><cell r="B431" t="str"><v>Baldellia ranunculoides</v></cell><cell r="C431" t="str"><v>(L.) Parl.</v></cell></row><row r="431"><cell r="E431"><v>0</v></cell><cell r="F431" t="str"><v>nc</v></cell><cell r="G431" t="str"><v>nc</v></cell><cell r="H431"><v>1449</v></cell><cell r="I431" t="str"><v>PHy</v></cell><cell r="J431"><v>7</v></cell><cell r="K431"><v>2</v></cell></row><row r="432"><cell r="A432" t="str"><v>CABCAR</v></cell><cell r="B432" t="str"><v>Cabomba caroliniana</v></cell><cell r="C432" t="str"><v>A.Gray      </v></cell></row><row r="432"><cell r="E432"><v>0</v></cell><cell r="F432" t="str"><v>nc</v></cell><cell r="G432" t="str"><v>nc</v></cell><cell r="H432"><v>19544</v></cell><cell r="I432" t="str"><v>PHy</v></cell><cell r="J432"><v>7</v></cell><cell r="K432"><v>1</v></cell></row><row r="433"><cell r="A433" t="str"><v>CAAPAL</v></cell><cell r="B433" t="str"><v>Calla palustris</v></cell><cell r="C433" t="str"><v>L.</v></cell></row><row r="433"><cell r="E433"><v>0</v></cell><cell r="F433" t="str"><v>nc</v></cell><cell r="G433" t="str"><v>nc</v></cell><cell r="H433"><v>1461</v></cell><cell r="I433" t="str"><v>PHy</v></cell><cell r="J433"><v>7</v></cell><cell r="K433"><v>2</v></cell></row><row r="434"><cell r="A434" t="str"><v>CALBRU</v></cell><cell r="B434" t="str"><v>Callitriche brutia</v></cell><cell r="C434" t="str"><v>Petagna</v></cell></row><row r="434"><cell r="E434"><v>0</v></cell><cell r="F434" t="str"><v>nc</v></cell><cell r="G434" t="str"><v>nc</v></cell><cell r="H434"><v>1697</v></cell><cell r="I434" t="str"><v>PHy</v></cell><cell r="J434"><v>7</v></cell><cell r="K434"><v>1</v></cell></row><row r="435"><cell r="A435" t="str"><v>CALCOP</v></cell><cell r="B435" t="str"><v>Callitriche cophocarpa</v></cell><cell r="C435" t="str"><v>Sendtn.</v></cell></row><row r="435"><cell r="E435"><v>0</v></cell><cell r="F435" t="str"><v>nc</v></cell><cell r="G435" t="str"><v>nc</v></cell><cell r="H435"><v>19549</v></cell><cell r="I435" t="str"><v>PHy</v></cell><cell r="J435"><v>7</v></cell><cell r="K435"><v>1</v></cell></row><row r="436"><cell r="A436" t="str"><v>CALCRI</v></cell><cell r="B436" t="str"><v>Callitriche cribrosa</v></cell><cell r="C436" t="str"><v>Schotsman</v></cell></row><row r="436"><cell r="E436"><v>0</v></cell><cell r="F436" t="str"><v>nc</v></cell><cell r="G436" t="str"><v>nc</v></cell><cell r="H436"><v>19550</v></cell><cell r="I436" t="str"><v>PHy</v></cell><cell r="J436"><v>7</v></cell><cell r="K436"><v>1</v></cell></row><row r="437"><cell r="A437" t="str"><v>CALHAM</v></cell><cell r="B437" t="str"><v>Callitriche hamulata</v></cell><cell r="C437" t="str"><v>Kützing ex Koch</v></cell><cell r="D437" t="str"><v>IBMR</v></cell><cell r="E437"><v>0</v></cell><cell r="F437"><v>12</v></cell><cell r="G437"><v>1</v></cell><cell r="H437"><v>1698</v></cell><cell r="I437" t="str"><v>PHy</v></cell><cell r="J437"><v>7</v></cell><cell r="K437"><v>1</v></cell><cell r="L437" t="str"><v>CALBRH</v></cell><cell r="M437" t="str"><v>Callitriche brutia var. hamulata (Kütz. ex W.D.J.Koch) Lansdown</v></cell></row><row r="438"><cell r="A438" t="str"><v>CALHRM</v></cell><cell r="B438" t="str"><v>Callitriche hermaphroditica</v></cell><cell r="C438" t="str"><v>L.</v></cell></row><row r="438"><cell r="E438"><v>0</v></cell><cell r="F438" t="str"><v>nc</v></cell><cell r="G438" t="str"><v>nc</v></cell><cell r="H438"><v>1699</v></cell><cell r="I438" t="str"><v>PHy</v></cell><cell r="J438"><v>7</v></cell><cell r="K438"><v>1</v></cell></row><row r="439"><cell r="A439" t="str"><v>CALLEN</v></cell><cell r="B439" t="str"><v>Callitriche lenisulca</v></cell><cell r="C439" t="str"><v>Clavaud</v></cell></row><row r="439"><cell r="E439"><v>0</v></cell><cell r="F439" t="str"><v>nc</v></cell><cell r="G439" t="str"><v>nc</v></cell><cell r="H439"><v>19554</v></cell><cell r="I439" t="str"><v>PHy</v></cell><cell r="J439"><v>7</v></cell><cell r="K439"><v>1</v></cell></row><row r="440"><cell r="A440" t="str"><v>CALLUS</v></cell><cell r="B440" t="str"><v>Callitriche lusitanica</v></cell><cell r="C440" t="str"><v>Schotsman</v></cell></row><row r="440"><cell r="E440"><v>0</v></cell><cell r="F440" t="str"><v>nc</v></cell><cell r="G440" t="str"><v>nc</v></cell><cell r="H440"><v>19555</v></cell><cell r="I440" t="str"><v>PHy</v></cell><cell r="J440"><v>7</v></cell><cell r="K440"><v>1</v></cell></row><row r="441"><cell r="A441" t="str"><v>CALOBT</v></cell><cell r="B441" t="str"><v>Callitriche obtusangula</v></cell><cell r="C441" t="str"><v>Le Gall</v></cell><cell r="D441" t="str"><v>IBMR</v></cell><cell r="E441"><v>0</v></cell><cell r="F441"><v>8</v></cell><cell r="G441"><v>2</v></cell><cell r="H441"><v>1700</v></cell><cell r="I441" t="str"><v>PHy</v></cell><cell r="J441"><v>7</v></cell><cell r="K441"><v>1</v></cell></row><row r="442"><cell r="A442" t="str"><v>CALPAL</v></cell><cell r="B442" t="str"><v>Callitriche palustris</v></cell><cell r="C442" t="str"><v>L.</v></cell></row><row r="442"><cell r="E442"><v>0</v></cell><cell r="F442" t="str"><v>nc</v></cell><cell r="G442" t="str"><v>nc</v></cell><cell r="H442"><v>1701</v></cell><cell r="I442" t="str"><v>PHy</v></cell><cell r="J442"><v>7</v></cell><cell r="K442"><v>1</v></cell><cell r="L442" t="str"><v>CALHER</v></cell><cell r="M442" t="str"><v>Callitriche hermaphrodita L.</v></cell></row><row r="443"><cell r="A443" t="str"><v>CALPLA</v></cell><cell r="B443" t="str"><v>Callitriche platycarpa</v></cell><cell r="C443" t="str"><v>Kützing</v></cell><cell r="D443" t="str"><v>IBMR</v></cell><cell r="E443"><v>0</v></cell><cell r="F443"><v>10</v></cell><cell r="G443"><v>1</v></cell><cell r="H443"><v>1702</v></cell><cell r="I443" t="str"><v>PHy</v></cell><cell r="J443"><v>7</v></cell><cell r="K443"><v>1</v></cell></row><row r="444"><cell r="A444" t="str"><v>CALPUL</v></cell><cell r="B444" t="str"><v>Callitriche pulchra</v></cell><cell r="C444" t="str"><v>Schotsman</v></cell></row><row r="444"><cell r="E444"><v>0</v></cell><cell r="F444" t="str"><v>nc</v></cell><cell r="G444" t="str"><v>nc</v></cell><cell r="H444"><v>19556</v></cell><cell r="I444" t="str"><v>PHy</v></cell><cell r="J444"><v>7</v></cell><cell r="K444"><v>1</v></cell></row><row r="445"><cell r="A445" t="str"><v>CALREG</v></cell><cell r="B445" t="str"><v>Callitriche regis-jubae</v></cell><cell r="C445" t="str"><v>Schotsman</v></cell></row><row r="445"><cell r="E445"><v>0</v></cell><cell r="F445" t="str"><v>nc</v></cell><cell r="G445" t="str"><v>nc</v></cell><cell r="H445"><v>19557</v></cell><cell r="I445" t="str"><v>PHy</v></cell><cell r="J445"><v>7</v></cell><cell r="K445"><v>1</v></cell></row><row r="446"><cell r="A446" t="str"><v>CALSPX</v></cell><cell r="B446" t="str"><v>Callitriche sp.</v></cell><cell r="C446" t="str"><v>L.</v></cell></row><row r="446"><cell r="E446"><v>0</v></cell><cell r="F446" t="str"><v>nc</v></cell><cell r="G446" t="str"><v>nc</v></cell><cell r="H446"><v>1696</v></cell><cell r="I446" t="str"><v>PHy</v></cell><cell r="J446"><v>7</v></cell><cell r="K446"><v>1</v></cell></row><row r="447"><cell r="A447" t="str"><v>CALSTA</v></cell><cell r="B447" t="str"><v>Callitriche stagnalis</v></cell><cell r="C447" t="str"><v>Scop.</v></cell><cell r="D447" t="str"><v>IBMR</v></cell><cell r="E447"><v>0</v></cell><cell r="F447"><v>12</v></cell><cell r="G447"><v>2</v></cell><cell r="H447"><v>1703</v></cell><cell r="I447" t="str"><v>PHy</v></cell><cell r="J447"><v>7</v></cell><cell r="K447"><v>1</v></cell></row><row r="448"><cell r="A448" t="str"><v>CALTRU</v></cell><cell r="B448" t="str"><v>Callitriche truncata</v></cell><cell r="C448" t="str"><v>Guss.</v></cell></row><row r="448"><cell r="E448"><v>0</v></cell><cell r="F448" t="str"><v>nc</v></cell><cell r="G448" t="str"><v>nc</v></cell><cell r="H448"><v>1704</v></cell><cell r="I448" t="str"><v>PHy</v></cell><cell r="J448"><v>7</v></cell><cell r="K448"><v>1</v></cell></row><row r="449"><cell r="A449" t="str"><v>CALTRO</v></cell><cell r="B449" t="str"><v>Callitriche truncata subsp. Occidentalis</v></cell><cell r="C449" t="str"><v>(Rouy) Braun-Blanq.</v></cell><cell r="D449" t="str"><v>IBMR</v></cell><cell r="E449"><v>0</v></cell><cell r="F449"><v>10</v></cell><cell r="G449"><v>2</v></cell><cell r="H449"><v>19559</v></cell><cell r="I449" t="str"><v>PHy</v></cell><cell r="J449"><v>7</v></cell><cell r="K449"><v>1</v></cell></row><row r="450"><cell r="A450" t="str"><v>CERDEM</v></cell><cell r="B450" t="str"><v>Ceratophyllum demersum</v></cell><cell r="C450" t="str"><v>L.</v></cell><cell r="D450" t="str"><v>IBMR</v></cell><cell r="E450"><v>0</v></cell><cell r="F450"><v>5</v></cell><cell r="G450"><v>2</v></cell><cell r="H450"><v>1717</v></cell><cell r="I450" t="str"><v>PHy</v></cell><cell r="J450"><v>7</v></cell><cell r="K450"><v>1</v></cell><cell r="L450" t="str"><v>CERDEA</v></cell><cell r="M450" t="str"><v>Ceratophyllum demersum var. apiculatum (Cham.) Asch.</v></cell><cell r="N450" t="str"><v>CERDED</v></cell><cell r="O450" t="str"><v>Ceratophyllum demersum var. demersum L.</v></cell><cell r="P450" t="str"><v>CERDEI</v></cell><cell r="Q450" t="str"><v>Ceratophyllum demersum var. inerme Gay ex R.R.Sm.</v></cell></row><row r="451"><cell r="A451" t="str"><v>CERPLA</v></cell><cell r="B451" t="str"><v>Ceratophyllum platyacanthum</v></cell><cell r="C451" t="str"><v>Cham.</v></cell></row><row r="451"><cell r="E451"><v>0</v></cell><cell r="F451" t="str"><v>nc</v></cell><cell r="G451" t="str"><v>nc</v></cell><cell r="H451"><v>19583</v></cell><cell r="I451" t="str"><v>PHy</v></cell><cell r="J451"><v>7</v></cell><cell r="K451"><v>1</v></cell></row><row r="452"><cell r="A452" t="str"><v>CERSPX</v></cell><cell r="B452" t="str"><v>Ceratophyllum sp.</v></cell><cell r="C452" t="str"><v>L.</v></cell></row><row r="452"><cell r="E452"><v>0</v></cell><cell r="F452" t="str"><v>nc</v></cell><cell r="G452" t="str"><v>nc</v></cell><cell r="H452"><v>1716</v></cell><cell r="I452" t="str"><v>PHy</v></cell><cell r="J452"><v>7</v></cell><cell r="K452"><v>1</v></cell></row><row r="453"><cell r="A453" t="str"><v>CERSUB</v></cell><cell r="B453" t="str"><v>Ceratophyllum submersum</v></cell><cell r="C453" t="str"><v>L.</v></cell><cell r="D453" t="str"><v>IBMR</v></cell><cell r="E453"><v>0</v></cell><cell r="F453"><v>2</v></cell><cell r="G453"><v>3</v></cell><cell r="H453"><v>1718</v></cell><cell r="I453" t="str"><v>PHy</v></cell><cell r="J453"><v>7</v></cell><cell r="K453"><v>1</v></cell><cell r="L453" t="str"><v>CERMUR</v></cell><cell r="M453" t="str"><v>Ceratophyllum muricatum Cham.</v></cell></row><row r="454"><cell r="A454" t="str"><v>EGEDEN</v></cell><cell r="B454" t="str"><v>Egeria densa</v></cell><cell r="C454" t="str"><v>Planch.</v></cell></row><row r="454"><cell r="E454"><v>0</v></cell><cell r="F454" t="str"><v>nc</v></cell><cell r="G454" t="str"><v>nc</v></cell><cell r="H454"><v>19626</v></cell><cell r="I454" t="str"><v>PHy</v></cell><cell r="J454"><v>7</v></cell><cell r="K454"><v>1</v></cell></row><row r="455"><cell r="A455" t="str"><v>EICCRA</v></cell><cell r="B455" t="str"><v>Eichhornia crassipes</v></cell><cell r="C455" t="str"><v>(Mart.) Solms</v></cell></row><row r="455"><cell r="E455"><v>0</v></cell><cell r="F455" t="str"><v>nc</v></cell><cell r="G455" t="str"><v>nc</v></cell><cell r="H455"><v>19627</v></cell><cell r="I455" t="str"><v>PHy</v></cell><cell r="J455"><v>7</v></cell><cell r="K455"><v>1</v></cell></row><row r="456"><cell r="A456" t="str"><v>EICSPX</v></cell><cell r="B456" t="str"><v>Eichhornia sp.</v></cell><cell r="C456" t="str"><v>Kunth</v></cell></row><row r="456"><cell r="E456"><v>0</v></cell><cell r="F456" t="str"><v>nc</v></cell><cell r="G456" t="str"><v>nc</v></cell><cell r="H456"><v>19628</v></cell><cell r="I456" t="str"><v>PHy</v></cell><cell r="J456"><v>7</v></cell><cell r="K456"><v>1</v></cell></row><row r="457"><cell r="A457" t="str"><v>ELOCAL</v></cell><cell r="B457" t="str"><v>Elodea callitrichoides</v></cell><cell r="C457" t="str"><v>(Rich.) Casp.</v></cell></row><row r="457"><cell r="E457"><v>0</v></cell><cell r="F457" t="str"><v>nc</v></cell><cell r="G457" t="str"><v>nc</v></cell><cell r="H457"><v>19642</v></cell><cell r="I457" t="str"><v>PHy</v></cell><cell r="J457"><v>7</v></cell><cell r="K457"><v>1</v></cell><cell r="L457" t="str"><v>ELOERN</v></cell><cell r="M457" t="str"><v>Elodea ernstiae H.St.John</v></cell></row><row r="458"><cell r="A458" t="str"><v>ELOCAN</v></cell><cell r="B458" t="str"><v>Elodea canadensis</v></cell><cell r="C458" t="str"><v>Michx.</v></cell><cell r="D458" t="str"><v>IBMR</v></cell><cell r="E458"><v>0</v></cell><cell r="F458"><v>10</v></cell><cell r="G458"><v>2</v></cell><cell r="H458"><v>1586</v></cell><cell r="I458" t="str"><v>PHy</v></cell><cell r="J458"><v>7</v></cell><cell r="K458"><v>1</v></cell></row><row r="459"><cell r="A459" t="str"><v>ELONUT</v></cell><cell r="B459" t="str"><v>Elodea nuttallii</v></cell><cell r="C459" t="str"><v>(Planch.) H.St.John</v></cell><cell r="D459" t="str"><v>IBMR</v></cell><cell r="E459"><v>0</v></cell><cell r="F459"><v>8</v></cell><cell r="G459"><v>2</v></cell><cell r="H459"><v>1588</v></cell><cell r="I459" t="str"><v>PHy</v></cell><cell r="J459"><v>7</v></cell><cell r="K459"><v>1</v></cell></row><row r="460"><cell r="A460" t="str"><v>ELOSPX</v></cell><cell r="B460" t="str"><v>Elodea sp.</v></cell><cell r="C460" t="str"><v>Mischx.</v></cell></row><row r="460"><cell r="E460"><v>0</v></cell><cell r="F460" t="str"><v>nc</v></cell><cell r="G460" t="str"><v>nc</v></cell><cell r="H460"><v>1585</v></cell><cell r="I460" t="str"><v>PHy</v></cell><cell r="J460"><v>7</v></cell><cell r="K460"><v>1</v></cell></row><row r="461"><cell r="A461" t="str"><v>ERIAQU</v></cell><cell r="B461" t="str"><v>Eriocaulon aquaticum</v></cell><cell r="C461" t="str"><v>(Hill.) Druce</v></cell></row><row r="461"><cell r="E461"><v>0</v></cell><cell r="F461" t="str"><v>nc</v></cell><cell r="G461" t="str"><v>nc</v></cell><cell r="H461"><v>19648</v></cell><cell r="I461" t="str"><v>PHy</v></cell><cell r="J461"><v>7</v></cell><cell r="K461"><v>2</v></cell></row><row r="462"><cell r="A462" t="str"><v>ERICIN</v></cell><cell r="B462" t="str"><v>Eriocaulon cinereum</v></cell><cell r="C462" t="str"><v>R.Br.</v></cell></row><row r="462"><cell r="E462"><v>0</v></cell><cell r="F462" t="str"><v>nc</v></cell><cell r="G462" t="str"><v>nc</v></cell><cell r="H462"><v>19649</v></cell><cell r="I462" t="str"><v>PHy</v></cell><cell r="J462"><v>7</v></cell><cell r="K462"><v>2</v></cell></row><row r="463"><cell r="A463" t="str"><v>GRODEN</v></cell><cell r="B463" t="str"><v>Groenlandia densa</v></cell><cell r="C463" t="str"><v>(L.) Fourr.</v></cell><cell r="D463" t="str"><v>IBMR</v></cell><cell r="E463"><v>0</v></cell><cell r="F463"><v>11</v></cell><cell r="G463"><v>2</v></cell><cell r="H463"><v>1638</v></cell><cell r="I463" t="str"><v>PHy</v></cell><cell r="J463"><v>7</v></cell><cell r="K463"><v>1</v></cell><cell r="L463" t="str"><v>POTDEN</v></cell><cell r="M463" t="str"><v>Potamogeton densus  L.</v></cell></row><row r="464"><cell r="A464" t="str"><v>HELINU</v></cell><cell r="B464" t="str"><v>Helosciadium inundatum </v></cell><cell r="C464" t="str"><v>(L.) W.D.J.Koch</v></cell><cell r="D464" t="str"><v>IBMR</v></cell><cell r="E464"><v>0</v></cell><cell r="F464"><v>17</v></cell><cell r="G464"><v>3</v></cell><cell r="H464"><v>30055</v></cell><cell r="I464" t="str"><v>PHy</v></cell><cell r="J464"><v>7</v></cell><cell r="K464"><v>2</v></cell><cell r="L464" t="str"><v>APIINU</v></cell><cell r="M464" t="str"><v>Apium inundatum (L.) Rchb.f.</v></cell><cell r="N464" t="str"><v>SIUINU</v></cell><cell r="O464" t="str"><v>Sium inundatum (L.) Lam.</v></cell></row><row r="465"><cell r="A465" t="str"><v>HELNOD</v></cell><cell r="B465" t="str"><v>Helosciadium nodiflorum </v></cell><cell r="C465" t="str"><v>(L.) W.D.J.Koch</v></cell><cell r="D465" t="str"><v>IBMR</v></cell><cell r="E465"><v>0</v></cell><cell r="F465"><v>10</v></cell><cell r="G465"><v>1</v></cell><cell r="H465"><v>30053</v></cell><cell r="I465" t="str"><v>PHy</v></cell><cell r="J465"><v>7</v></cell><cell r="K465"><v>2</v></cell><cell r="L465" t="str"><v>APINOD</v></cell><cell r="M465" t="str"><v>Apium nodiflorum (L.) Lag.</v></cell></row><row r="466"><cell r="A466" t="str"><v>HEEREN</v></cell><cell r="B466" t="str"><v>Heteranthera reniformis</v></cell><cell r="C466" t="str"><v>Ruiz & Pav.</v></cell></row><row r="466"><cell r="E466"><v>0</v></cell><cell r="F466" t="str"><v>nc</v></cell><cell r="G466" t="str"><v>nc</v></cell><cell r="H466"><v>19778</v></cell><cell r="I466" t="str"><v>PHy</v></cell><cell r="J466"><v>7</v></cell><cell r="K466"><v>2</v></cell></row><row r="467"><cell r="A467" t="str"><v>HIPSPX</v></cell><cell r="B467" t="str"><v>Hippuris sp.</v></cell><cell r="C467" t="str"><v>L.</v></cell></row><row r="467"><cell r="E467"><v>0</v></cell><cell r="F467" t="str"><v>nc</v></cell><cell r="G467" t="str"><v>nc</v></cell><cell r="H467"><v>1781</v></cell><cell r="I467" t="str"><v>PHy</v></cell><cell r="J467"><v>7</v></cell><cell r="K467"><v>2</v></cell></row><row r="468"><cell r="A468" t="str"><v>HIPVUL</v></cell><cell r="B468" t="str"><v>Hippuris vulgaris</v></cell><cell r="C468" t="str"><v>L.</v></cell><cell r="D468" t="str"><v>IBMR</v></cell><cell r="E468"><v>0</v></cell><cell r="F468"><v>12</v></cell><cell r="G468"><v>2</v></cell><cell r="H468"><v>1782</v></cell><cell r="I468" t="str"><v>PHy</v></cell><cell r="J468"><v>7</v></cell><cell r="K468"><v>2</v></cell><cell r="L468" t="str"><v>HIPTET</v></cell><cell r="M468" t="str"><v>Hippuris tetraphylla L.f.</v></cell></row><row r="469"><cell r="A469" t="str"><v>HOTPAL</v></cell><cell r="B469" t="str"><v>Hottonia palustris</v></cell><cell r="C469" t="str"><v>L.</v></cell><cell r="D469" t="str"><v>IBMR</v></cell><cell r="E469"><v>0</v></cell><cell r="F469"><v>12</v></cell><cell r="G469"><v>2</v></cell><cell r="H469"><v>1882</v></cell><cell r="I469" t="str"><v>PHy</v></cell><cell r="J469"><v>7</v></cell><cell r="K469"><v>1</v></cell></row><row r="470"><cell r="A470" t="str"><v>HYLVER</v></cell><cell r="B470" t="str"><v>Hydrilla verticillata</v></cell><cell r="C470" t="str"><v>(L.f.) Royle</v></cell></row><row r="470"><cell r="E470"><v>0</v></cell><cell r="F470" t="str"><v>nc</v></cell><cell r="G470" t="str"><v>nc</v></cell><cell r="H470"><v>19784</v></cell><cell r="I470" t="str"><v>PHy</v></cell><cell r="J470"><v>7</v></cell><cell r="K470"><v>1</v></cell></row><row r="471"><cell r="A471" t="str"><v>HYDMOR</v></cell><cell r="B471" t="str"><v>Hydrocharis morsus-ranae</v></cell><cell r="C471" t="str"><v>L.</v></cell><cell r="D471" t="str"><v>IBMR</v></cell><cell r="E471"><v>0</v></cell><cell r="F471"><v>11</v></cell><cell r="G471"><v>3</v></cell><cell r="H471"><v>1590</v></cell><cell r="I471" t="str"><v>PHy</v></cell><cell r="J471"><v>7</v></cell><cell r="K471"><v>1</v></cell></row><row r="472"><cell r="A472" t="str"><v>HYRRAN</v></cell><cell r="B472" t="str"><v>Hydrocotyle ranunculoides</v></cell><cell r="C472" t="str"><v>L.f.</v></cell></row><row r="472"><cell r="E472"><v>0</v></cell><cell r="F472" t="str"><v>nc</v></cell><cell r="G472" t="str"><v>nc</v></cell><cell r="H472"><v>19785</v></cell><cell r="I472" t="str"><v>PHy</v></cell><cell r="J472"><v>7</v></cell><cell r="K472"><v>1</v></cell></row><row r="473"><cell r="A473" t="str"><v>HYRSPX</v></cell><cell r="B473" t="str"><v>Hydrocotyle sp.</v></cell><cell r="C473" t="str"><v>L.</v></cell></row><row r="473"><cell r="E473"><v>0</v></cell><cell r="F473" t="str"><v>nc</v></cell><cell r="G473" t="str"><v>nc</v></cell><cell r="H473"><v>1982</v></cell><cell r="I473" t="str"><v>PHy</v></cell><cell r="J473"><v>7</v></cell><cell r="K473"><v>2</v></cell></row><row r="474"><cell r="A474" t="str"><v>ISLFLU</v></cell><cell r="B474" t="str"><v>Isolepis fluitans</v></cell><cell r="C474" t="str"><v>(L.) R.Br.</v></cell><cell r="D474" t="str"><v>IBMR</v></cell><cell r="E474"><v>0</v></cell><cell r="F474"><v>18</v></cell><cell r="G474"><v>3</v></cell><cell r="H474"><v>31025</v></cell><cell r="I474" t="str"><v>PHy</v></cell><cell r="J474"><v>7</v></cell><cell r="K474"><v>1</v></cell><cell r="L474" t="str"><v>SCIFLU</v></cell><cell r="M474" t="str"><v>Scirpus fluitans L.</v></cell><cell r="N474" t="str"><v>ELGFLU</v></cell><cell r="O474" t="str"><v>Eleogiton fluitans L. Link</v></cell><cell r="P474" t="str"><v>SCIFLU</v></cell><cell r="Q474" t="str"><v>Scirpus fluitans L.</v></cell></row><row r="475"><cell r="A475" t="str"><v>LAGMAJ</v></cell><cell r="B475" t="str"><v>Lagarosiphon major</v></cell><cell r="C475" t="str"><v>(Ridley) Moss</v></cell></row><row r="475"><cell r="E475"><v>0</v></cell><cell r="F475" t="str"><v>nc</v></cell><cell r="G475" t="str"><v>nc</v></cell><cell r="H475"><v>1592</v></cell><cell r="I475" t="str"><v>PHy</v></cell><cell r="J475"><v>7</v></cell><cell r="K475"><v>1</v></cell></row><row r="476"><cell r="A476" t="str"><v>LEMAEQ</v></cell><cell r="B476" t="str"><v>Lemna aequinoctialis</v></cell><cell r="C476" t="str"><v>Welw.</v></cell></row><row r="476"><cell r="E476"><v>0</v></cell><cell r="F476" t="str"><v>nc</v></cell><cell r="G476" t="str"><v>nc</v></cell><cell r="H476"><v>19832</v></cell><cell r="I476" t="str"><v>PHy</v></cell><cell r="J476"><v>7</v></cell><cell r="K476"><v>1</v></cell></row><row r="477"><cell r="A477" t="str"><v>LEMGIB</v></cell><cell r="B477" t="str"><v>Lemna gibba</v></cell><cell r="C477" t="str"><v>L.</v></cell><cell r="D477" t="str"><v>IBMR</v></cell><cell r="E477"><v>0</v></cell><cell r="F477"><v>5</v></cell><cell r="G477"><v>3</v></cell><cell r="H477"><v>1625</v></cell><cell r="I477" t="str"><v>PHy</v></cell><cell r="J477"><v>7</v></cell><cell r="K477"><v>1</v></cell></row><row r="478"><cell r="A478" t="str"><v>LEMMIN</v></cell><cell r="B478" t="str"><v>Lemna minor</v></cell><cell r="C478" t="str"><v>L.</v></cell><cell r="D478" t="str"><v>IBMR</v></cell><cell r="E478"><v>0</v></cell><cell r="F478"><v>10</v></cell><cell r="G478"><v>1</v></cell><cell r="H478"><v>1626</v></cell><cell r="I478" t="str"><v>PHy</v></cell><cell r="J478"><v>7</v></cell><cell r="K478"><v>1</v></cell></row><row r="479"><cell r="A479" t="str"><v>LEMMIT</v></cell><cell r="B479" t="str"><v>Lemna minuta</v></cell><cell r="C479" t="str"><v>Kunth</v></cell></row><row r="479"><cell r="E479"><v>0</v></cell><cell r="F479" t="str"><v>nc</v></cell><cell r="G479" t="str"><v>nc</v></cell><cell r="H479"><v>29962</v></cell><cell r="I479" t="str"><v>PHy</v></cell><cell r="J479"><v>7</v></cell><cell r="K479"><v>1</v></cell><cell r="L479" t="str"><v>LEMMIU</v></cell><cell r="M479" t="str"><v>Lemna minuscula Herter</v></cell></row><row r="480"><cell r="A480" t="str"><v>LEMSPX</v></cell><cell r="B480" t="str"><v>Lemna sp.</v></cell><cell r="C480" t="str"><v>L.</v></cell></row><row r="480"><cell r="E480"><v>0</v></cell><cell r="F480" t="str"><v>nc</v></cell><cell r="G480" t="str"><v>nc</v></cell><cell r="H480"><v>1624</v></cell><cell r="I480" t="str"><v>PHy</v></cell><cell r="J480"><v>7</v></cell><cell r="K480"><v>1</v></cell></row><row r="481"><cell r="A481" t="str"><v>LEMTRI</v></cell><cell r="B481" t="str"><v>Lemna trisulca</v></cell><cell r="C481" t="str"><v>L.</v></cell><cell r="D481" t="str"><v>IBMR</v></cell><cell r="E481"><v>0</v></cell><cell r="F481"><v>12</v></cell><cell r="G481"><v>2</v></cell><cell r="H481"><v>1628</v></cell><cell r="I481" t="str"><v>PHy</v></cell><cell r="J481"><v>7</v></cell><cell r="K481"><v>1</v></cell></row><row r="482"><cell r="A482" t="str"><v>LEMTUR</v></cell><cell r="B482" t="str"><v>Lemna turionifera</v></cell><cell r="C482" t="str"><v>Landolt</v></cell></row><row r="482"><cell r="E482"><v>0</v></cell><cell r="F482" t="str"><v>nc</v></cell><cell r="G482" t="str"><v>nc</v></cell><cell r="H482"><v>19833</v></cell><cell r="I482" t="str"><v>PHy</v></cell><cell r="J482"><v>7</v></cell><cell r="K482"><v>1</v></cell></row><row r="483"><cell r="A483" t="str"><v>LITUNI</v></cell><cell r="B483" t="str"><v>Littorella uniflora</v></cell><cell r="C483" t="str"><v>(L.) Ascherson</v></cell><cell r="D483" t="str"><v>IBMR</v></cell><cell r="E483"><v>0</v></cell><cell r="F483"><v>15</v></cell><cell r="G483"><v>3</v></cell><cell r="H483"><v>1861</v></cell><cell r="I483" t="str"><v>PHy</v></cell><cell r="J483"><v>7</v></cell><cell r="K483"><v>1</v></cell></row><row r="484"><cell r="A484" t="str"><v>LOBDOR</v></cell><cell r="B484" t="str"><v>Lobelia dortmanna</v></cell><cell r="C484" t="str"><v>L.</v></cell></row><row r="484"><cell r="E484"><v>0</v></cell><cell r="F484" t="str"><v>nc</v></cell><cell r="G484" t="str"><v>nc</v></cell><cell r="H484"><v>1635</v></cell><cell r="I484" t="str"><v>PHy</v></cell><cell r="J484"><v>7</v></cell><cell r="K484"><v>2</v></cell></row><row r="485"><cell r="A485" t="str"><v>LURNAT</v></cell><cell r="B485" t="str"><v>Luronium natans</v></cell><cell r="C485" t="str"><v>(L.) Rafin.</v></cell><cell r="D485" t="str"><v>IBMR</v></cell><cell r="E485"><v>0</v></cell><cell r="F485"><v>14</v></cell><cell r="G485"><v>3</v></cell><cell r="H485"><v>1451</v></cell><cell r="I485" t="str"><v>PHy</v></cell><cell r="J485"><v>7</v></cell><cell r="K485"><v>2</v></cell><cell r="L485" t="str"><v>ALINAT</v></cell><cell r="M485" t="str"><v>Alisma natans L.</v></cell></row><row r="486"><cell r="A486" t="str"><v>MYRALT</v></cell><cell r="B486" t="str"><v>Myriophyllum alterniflorum</v></cell><cell r="C486" t="str"><v>DC.</v></cell><cell r="D486" t="str"><v>IBMR</v></cell><cell r="E486"><v>0</v></cell><cell r="F486"><v>13</v></cell><cell r="G486"><v>2</v></cell><cell r="H486"><v>1776</v></cell><cell r="I486" t="str"><v>PHy</v></cell><cell r="J486"><v>7</v></cell><cell r="K486"><v>1</v></cell></row><row r="487"><cell r="A487" t="str"><v>MYRAQU</v></cell><cell r="B487" t="str"><v>Myriophyllum aquaticum</v></cell><cell r="C487" t="str"><v>(Vell.) Verdc.</v></cell></row><row r="487"><cell r="E487"><v>0</v></cell><cell r="F487" t="str"><v>nc</v></cell><cell r="G487" t="str"><v>nc</v></cell><cell r="H487"><v>19871</v></cell><cell r="I487" t="str"><v>PHy</v></cell><cell r="J487"><v>7</v></cell><cell r="K487"><v>1</v></cell></row><row r="488"><cell r="A488" t="str"><v>MYREXA</v></cell><cell r="B488" t="str"><v>Myriophyllum exalbescens</v></cell><cell r="C488" t="str"><v>Fern.</v></cell></row><row r="488"><cell r="E488"><v>0</v></cell><cell r="F488" t="str"><v>nc</v></cell><cell r="G488" t="str"><v>nc</v></cell><cell r="H488"><v>19872</v></cell><cell r="I488" t="str"><v>PHy</v></cell><cell r="J488"><v>7</v></cell><cell r="K488"><v>1</v></cell></row><row r="489"><cell r="A489" t="str"><v>MYRHET</v></cell><cell r="B489" t="str"><v>Myriophyllum heterophyllum</v></cell><cell r="C489" t="str"><v>Michx.</v></cell></row><row r="489"><cell r="E489"><v>0</v></cell><cell r="F489" t="str"><v>nc</v></cell><cell r="G489" t="str"><v>nc</v></cell><cell r="H489"><v>19873</v></cell><cell r="I489" t="str"><v>PHy</v></cell><cell r="J489"><v>7</v></cell><cell r="K489"><v>1</v></cell></row><row r="490"><cell r="A490" t="str"><v>MYRSPX</v></cell><cell r="B490" t="str"><v>Myriophyllum sp.</v></cell><cell r="C490" t="str"><v>L.</v></cell></row><row r="490"><cell r="E490"><v>0</v></cell><cell r="F490" t="str"><v>nc</v></cell><cell r="G490" t="str"><v>nc</v></cell><cell r="H490"><v>1775</v></cell><cell r="I490" t="str"><v>PHy</v></cell><cell r="J490"><v>7</v></cell><cell r="K490"><v>1</v></cell></row><row r="491"><cell r="A491" t="str"><v>MYRSPI</v></cell><cell r="B491" t="str"><v>Myriophyllum spicatum</v></cell><cell r="C491" t="str"><v>L.</v></cell><cell r="D491" t="str"><v>IBMR</v></cell><cell r="E491"><v>0</v></cell><cell r="F491"><v>8</v></cell><cell r="G491"><v>2</v></cell><cell r="H491"><v>1778</v></cell><cell r="I491" t="str"><v>PHy</v></cell><cell r="J491"><v>7</v></cell><cell r="K491"><v>1</v></cell></row><row r="492"><cell r="A492" t="str"><v>MYRVEU</v></cell><cell r="B492" t="str"><v>Myriophyllum verrucosum</v></cell><cell r="C492" t="str"><v>Lindl.</v></cell></row><row r="492"><cell r="E492"><v>0</v></cell><cell r="F492" t="str"><v>nc</v></cell><cell r="G492" t="str"><v>nc</v></cell><cell r="H492"><v>19874</v></cell><cell r="I492" t="str"><v>PHy</v></cell><cell r="J492"><v>7</v></cell><cell r="K492"><v>1</v></cell></row><row r="493"><cell r="A493" t="str"><v>MYRVER</v></cell><cell r="B493" t="str"><v>Myriophyllum verticillatum</v></cell><cell r="C493" t="str"><v>L.</v></cell><cell r="D493" t="str"><v>IBMR</v></cell><cell r="E493"><v>0</v></cell><cell r="F493"><v>12</v></cell><cell r="G493"><v>3</v></cell><cell r="H493"><v>1779</v></cell><cell r="I493" t="str"><v>PHy</v></cell><cell r="J493"><v>7</v></cell><cell r="K493"><v>1</v></cell></row><row r="494"><cell r="A494" t="str"><v>NAJFLE</v></cell><cell r="B494" t="str"><v>Najas flexilis</v></cell><cell r="C494" t="str"><v>Rostk. & W.L.E.Schmidt</v></cell></row><row r="494"><cell r="E494"><v>0</v></cell><cell r="F494" t="str"><v>nc</v></cell><cell r="G494" t="str"><v>nc</v></cell><cell r="H494"><v>19875</v></cell><cell r="I494" t="str"><v>PHy</v></cell><cell r="J494"><v>7</v></cell><cell r="K494"><v>1</v></cell></row><row r="495"><cell r="A495" t="str"><v>NAJGRA</v></cell><cell r="B495" t="str"><v>Najas gracillima</v></cell><cell r="C495" t="str"><v>(A.Braun ex Engelm.) Magnus</v></cell></row><row r="495"><cell r="E495"><v>0</v></cell><cell r="F495" t="str"><v>nc</v></cell><cell r="G495" t="str"><v>nc</v></cell><cell r="H495"><v>19876</v></cell><cell r="I495" t="str"><v>PHy</v></cell><cell r="J495"><v>7</v></cell><cell r="K495"><v>1</v></cell></row><row r="496"><cell r="A496" t="str"><v>NAJGRM</v></cell><cell r="B496" t="str"><v>Najas graminea</v></cell><cell r="C496" t="str"><v>Delile</v></cell></row><row r="496"><cell r="E496"><v>0</v></cell><cell r="F496" t="str"><v>nc</v></cell><cell r="G496" t="str"><v>nc</v></cell><cell r="H496"><v>19877</v></cell><cell r="I496" t="str"><v>PHy</v></cell><cell r="J496"><v>7</v></cell><cell r="K496"><v>1</v></cell></row><row r="497"><cell r="A497" t="str"><v>NAJMAR</v></cell><cell r="B497" t="str"><v>Najas marina</v></cell><cell r="C497" t="str"><v>L.</v></cell><cell r="D497" t="str"><v>IBMR</v></cell><cell r="E497"><v>0</v></cell><cell r="F497"><v>5</v></cell><cell r="G497"><v>3</v></cell><cell r="H497"><v>1835</v></cell><cell r="I497" t="str"><v>PHy</v></cell><cell r="J497"><v>7</v></cell><cell r="K497"><v>1</v></cell><cell r="L497" t="str"><v>NAJMAJ</v></cell><cell r="M497" t="str"><v>Najas major  All.</v></cell></row><row r="498"><cell r="A498" t="str"><v>NAJMIN</v></cell><cell r="B498" t="str"><v>Najas minor</v></cell><cell r="C498" t="str"><v>L.</v></cell><cell r="D498" t="str"><v>IBMR</v></cell><cell r="E498"><v>0</v></cell><cell r="F498"><v>6</v></cell><cell r="G498"><v>3</v></cell><cell r="H498"><v>1836</v></cell><cell r="I498" t="str"><v>PHy</v></cell><cell r="J498"><v>7</v></cell><cell r="K498"><v>1</v></cell></row><row r="499"><cell r="A499" t="str"><v>NAJORI</v></cell><cell r="B499" t="str"><v>Najas orientalis</v></cell><cell r="C499" t="str"><v>L.Triest & Uotila</v></cell></row><row r="499"><cell r="E499"><v>0</v></cell><cell r="F499" t="str"><v>nc</v></cell><cell r="G499" t="str"><v>nc</v></cell><cell r="H499"><v>19881</v></cell><cell r="I499" t="str"><v>PHy</v></cell><cell r="J499"><v>7</v></cell><cell r="K499"><v>1</v></cell></row><row r="500"><cell r="A500" t="str"><v>NAJSPX</v></cell><cell r="B500" t="str"><v>Najas sp.</v></cell><cell r="C500" t="str"><v>L.</v></cell></row><row r="500"><cell r="E500"><v>0</v></cell><cell r="F500" t="str"><v>nc</v></cell><cell r="G500" t="str"><v>nc</v></cell><cell r="H500"><v>1834</v></cell><cell r="I500" t="str"><v>PHy</v></cell><cell r="J500"><v>7</v></cell><cell r="K500"><v>1</v></cell></row><row r="501"><cell r="A501" t="str"><v>NAJTEN</v></cell><cell r="B501" t="str"><v>Najas tenuissima</v></cell><cell r="C501" t="str"><v>(A.Br.) Magnus</v></cell></row><row r="501"><cell r="E501"><v>0</v></cell><cell r="F501" t="str"><v>nc</v></cell><cell r="G501" t="str"><v>nc</v></cell><cell r="H501"><v>19882</v></cell><cell r="I501" t="str"><v>PHy</v></cell><cell r="J501"><v>7</v></cell><cell r="K501"><v>1</v></cell></row><row r="502"><cell r="A502" t="str"><v>NELNUC</v></cell><cell r="B502" t="str"><v>Nelumbo nucifera</v></cell><cell r="C502" t="str"><v>Gaertn.</v></cell></row><row r="502"><cell r="E502"><v>0</v></cell><cell r="F502" t="str"><v>nc</v></cell><cell r="G502" t="str"><v>nc</v></cell><cell r="H502"><v>19885</v></cell><cell r="I502" t="str"><v>PHy</v></cell><cell r="J502"><v>7</v></cell><cell r="K502"><v>2</v></cell></row><row r="503"><cell r="A503" t="str"><v>NUPADV</v></cell><cell r="B503" t="str"><v>Nuphar advena</v></cell><cell r="C503" t="str"><v>(Aiton) W.T.Aiton.</v></cell></row><row r="503"><cell r="E503"><v>0</v></cell><cell r="F503" t="str"><v>nc</v></cell><cell r="G503" t="str"><v>nc</v></cell><cell r="H503"><v>19891</v></cell><cell r="I503" t="str"><v>PHy</v></cell><cell r="J503"><v>7</v></cell><cell r="K503"><v>1</v></cell></row><row r="504"><cell r="A504" t="str"><v>NUPLUT</v></cell><cell r="B504" t="str"><v>Nuphar lutea</v></cell><cell r="C504" t="str"><v>(L.) Sibth. & Sm.</v></cell><cell r="D504" t="str"><v>IBMR</v></cell><cell r="E504"><v>0</v></cell><cell r="F504"><v>9</v></cell><cell r="G504"><v>1</v></cell><cell r="H504"><v>1839</v></cell><cell r="I504" t="str"><v>PHy</v></cell><cell r="J504"><v>7</v></cell><cell r="K504"><v>1</v></cell></row><row r="505"><cell r="A505" t="str"><v>NUPPUM</v></cell><cell r="B505" t="str"><v>Nuphar pumila</v></cell><cell r="C505" t="str"><v>(Timm) DC.</v></cell></row><row r="505"><cell r="E505"><v>0</v></cell><cell r="F505" t="str"><v>nc</v></cell><cell r="G505" t="str"><v>nc</v></cell><cell r="H505"><v>1840</v></cell><cell r="I505" t="str"><v>PHy</v></cell><cell r="J505"><v>7</v></cell><cell r="K505"><v>1</v></cell></row><row r="506"><cell r="A506" t="str"><v>NUPSPX</v></cell><cell r="B506" t="str"><v>Nuphar sp.</v></cell><cell r="C506" t="str"><v>Sm.</v></cell></row><row r="506"><cell r="E506"><v>0</v></cell><cell r="F506" t="str"><v>nc</v></cell><cell r="G506" t="str"><v>nc</v></cell><cell r="H506"><v>1838</v></cell><cell r="I506" t="str"><v>PHy</v></cell><cell r="J506"><v>7</v></cell><cell r="K506"><v>1</v></cell></row><row r="507"><cell r="A507" t="str"><v>NUPXSP</v></cell><cell r="B507" t="str"><v>Nuphar x spenneriana</v></cell><cell r="C507" t="str"><v>Gaudin</v></cell></row><row r="507"><cell r="E507"><v>0</v></cell><cell r="F507" t="str"><v>nc</v></cell><cell r="G507" t="str"><v>nc</v></cell><cell r="H507"><v>19893</v></cell><cell r="I507" t="str"><v>PHy</v></cell><cell r="J507"><v>7</v></cell><cell r="K507"><v>1</v></cell></row><row r="508"><cell r="A508" t="str"><v>NYMALB</v></cell><cell r="B508" t="str"><v>Nymphaea alba</v></cell><cell r="C508" t="str"><v>L.</v></cell><cell r="D508" t="str"><v>IBMR</v></cell><cell r="E508"><v>0</v></cell><cell r="F508"><v>12</v></cell><cell r="G508"><v>3</v></cell><cell r="H508"><v>1842</v></cell><cell r="I508" t="str"><v>PHy</v></cell><cell r="J508"><v>7</v></cell><cell r="K508"><v>1</v></cell></row><row r="509"><cell r="A509" t="str"><v>NYMCAN</v></cell><cell r="B509" t="str"><v>Nymphaea candida</v></cell><cell r="C509" t="str"><v>C. Presl.</v></cell></row><row r="509"><cell r="E509"><v>0</v></cell><cell r="F509" t="str"><v>nc</v></cell><cell r="G509" t="str"><v>nc</v></cell><cell r="H509"><v>19895</v></cell><cell r="I509" t="str"><v>PHy</v></cell><cell r="J509"><v>7</v></cell><cell r="K509"><v>1</v></cell></row><row r="510"><cell r="A510" t="str"><v>NYMLOT</v></cell><cell r="B510" t="str"><v>Nymphaea lotus</v></cell><cell r="C510" t="str"><v>L.</v></cell></row><row r="510"><cell r="E510"><v>0</v></cell><cell r="F510" t="str"><v>nc</v></cell><cell r="G510" t="str"><v>nc</v></cell><cell r="H510"><v>19896</v></cell><cell r="I510" t="str"><v>PHy</v></cell><cell r="J510"><v>7</v></cell><cell r="K510"><v>1</v></cell></row><row r="511"><cell r="A511" t="str"><v>NYMRUB</v></cell><cell r="B511" t="str"><v>Nymphaea rubra</v></cell><cell r="C511" t="str"><v>Roxb. ex Salisb.</v></cell></row><row r="511"><cell r="E511"><v>0</v></cell><cell r="F511" t="str"><v>nc</v></cell><cell r="G511" t="str"><v>nc</v></cell><cell r="H511"><v>19897</v></cell><cell r="I511" t="str"><v>PHy</v></cell><cell r="J511"><v>7</v></cell><cell r="K511"><v>1</v></cell></row><row r="512"><cell r="A512" t="str"><v>NYMSPX</v></cell><cell r="B512" t="str"><v>Nymphaea sp.</v></cell><cell r="C512" t="str"><v>L.</v></cell></row><row r="512"><cell r="E512"><v>0</v></cell><cell r="F512" t="str"><v>nc</v></cell><cell r="G512" t="str"><v>nc</v></cell><cell r="H512"><v>1841</v></cell><cell r="I512" t="str"><v>PHy</v></cell><cell r="J512"><v>7</v></cell><cell r="K512"><v>1</v></cell></row><row r="513"><cell r="A513" t="str"><v>NYMTET</v></cell><cell r="B513" t="str"><v>Nymphaea tetragona</v></cell><cell r="C513" t="str"><v>Georgi</v></cell></row><row r="513"><cell r="E513"><v>0</v></cell><cell r="F513" t="str"><v>nc</v></cell><cell r="G513" t="str"><v>nc</v></cell><cell r="H513"><v>19898</v></cell><cell r="I513" t="str"><v>PHy</v></cell><cell r="J513"><v>7</v></cell><cell r="K513"><v>1</v></cell></row><row r="514"><cell r="A514" t="str"><v>NYPPEL</v></cell><cell r="B514" t="str"><v>Nymphoides peltata</v></cell><cell r="C514" t="str"><v>(S. G. Gmel.) Kuntze  </v></cell><cell r="D514" t="str"><v>IBMR</v></cell><cell r="E514"><v>0</v></cell><cell r="F514"><v>10</v></cell><cell r="G514"><v>2</v></cell><cell r="H514"><v>1594</v></cell><cell r="I514" t="str"><v>PHy</v></cell><cell r="J514"><v>7</v></cell><cell r="K514"><v>1</v></cell></row><row r="515"><cell r="A515" t="str"><v>OENAQU</v></cell><cell r="B515" t="str"><v>Oenanthe aquatica</v></cell><cell r="C515" t="str"><v>(L.) Poir.</v></cell><cell r="D515" t="str"><v>IBMR</v></cell><cell r="E515"><v>0</v></cell><cell r="F515"><v>11</v></cell><cell r="G515"><v>2</v></cell><cell r="H515"><v>1985</v></cell><cell r="I515" t="str"><v>PHy</v></cell><cell r="J515"><v>7</v></cell><cell r="K515"><v>2</v></cell></row><row r="516"><cell r="A516" t="str"><v>OENFLU</v></cell><cell r="B516" t="str"><v>Oenanthe fluviatilis</v></cell><cell r="C516" t="str"><v>(Bab.) Coleman</v></cell><cell r="D516" t="str"><v>IBMR</v></cell><cell r="E516"><v>0</v></cell><cell r="F516"><v>10</v></cell><cell r="G516"><v>2</v></cell><cell r="H516"><v>1988</v></cell><cell r="I516" t="str"><v>PHy</v></cell><cell r="J516"><v>7</v></cell><cell r="K516"><v>1</v></cell></row><row r="517"><cell r="A517" t="str"><v>OTTALI</v></cell><cell r="B517" t="str"><v>Ottelia alismoides</v></cell><cell r="C517" t="str"><v>(L.) Pers.</v></cell></row><row r="517"><cell r="E517"><v>0</v></cell><cell r="F517" t="str"><v>nc</v></cell><cell r="G517" t="str"><v>nc</v></cell><cell r="H517"><v>19901</v></cell><cell r="I517" t="str"><v>PHy</v></cell><cell r="J517"><v>7</v></cell><cell r="K517"><v>1</v></cell></row><row r="518"><cell r="A518" t="str"><v>PERAMP</v></cell><cell r="B518" t="str"><v>Persicaria amphibia</v></cell><cell r="C518" t="str"><v>(L.) Gray</v></cell><cell r="D518" t="str"><v>IBMR</v></cell><cell r="E518"><v>0</v></cell><cell r="F518"><v>9</v></cell><cell r="G518"><v>2</v></cell><cell r="H518"><v>31020</v></cell><cell r="I518" t="str"><v>PHy</v></cell><cell r="J518"><v>7</v></cell><cell r="K518"><v>2</v></cell><cell r="L518" t="str"><v>POLAMP</v></cell><cell r="M518" t="str"><v>Polygonum amphibium L.</v></cell></row><row r="519"><cell r="A519" t="str"><v>PISSTR</v></cell><cell r="B519" t="str"><v>Pistia stratiotes</v></cell><cell r="C519" t="str"><v>L.</v></cell></row><row r="519"><cell r="E519"><v>0</v></cell><cell r="F519" t="str"><v>nc</v></cell><cell r="G519" t="str"><v>nc</v></cell><cell r="H519"><v>19913</v></cell><cell r="I519" t="str"><v>PHy</v></cell><cell r="J519"><v>7</v></cell><cell r="K519"><v>1</v></cell></row><row r="520"><cell r="A520" t="str"><v>PONCOR</v></cell><cell r="B520" t="str"><v>Pontederia cordata</v></cell><cell r="C520" t="str"><v>L.</v></cell></row><row r="520"><cell r="E520"><v>0</v></cell><cell r="F520" t="str"><v>nc</v></cell><cell r="G520" t="str"><v>nc</v></cell><cell r="H520"><v>19931</v></cell><cell r="I520" t="str"><v>PHy</v></cell><cell r="J520"><v>7</v></cell><cell r="K520"><v>4</v></cell></row><row r="521"><cell r="A521" t="str"><v>POTACU</v></cell><cell r="B521" t="str"><v>Potamogeton acutifolius</v></cell><cell r="C521" t="str"><v>Link</v></cell><cell r="D521" t="str"><v>IBMR</v></cell><cell r="E521"><v>0</v></cell><cell r="F521"><v>12</v></cell><cell r="G521"><v>3</v></cell><cell r="H521"><v>1640</v></cell><cell r="I521" t="str"><v>PHy</v></cell><cell r="J521"><v>7</v></cell><cell r="K521"><v>1</v></cell></row><row r="522"><cell r="A522" t="str"><v>POTALP</v></cell><cell r="B522" t="str"><v>Potamogeton alpinus</v></cell><cell r="C522" t="str"><v>Balb.</v></cell><cell r="D522" t="str"><v>IBMR</v></cell><cell r="E522"><v>0</v></cell><cell r="F522"><v>13</v></cell><cell r="G522"><v>2</v></cell><cell r="H522"><v>1641</v></cell><cell r="I522" t="str"><v>PHy</v></cell><cell r="J522"><v>7</v></cell><cell r="K522"><v>1</v></cell></row><row r="523"><cell r="A523" t="str"><v>POTBER</v></cell><cell r="B523" t="str"><v>Potamogeton berchtoldii</v></cell><cell r="C523" t="str"><v>Fieber</v></cell><cell r="D523" t="str"><v>IBMR</v></cell><cell r="E523"><v>0</v></cell><cell r="F523"><v>9</v></cell><cell r="G523"><v>2</v></cell><cell r="H523"><v>1642</v></cell><cell r="I523" t="str"><v>PHy</v></cell><cell r="J523"><v>7</v></cell><cell r="K523"><v>1</v></cell></row><row r="524"><cell r="A524" t="str"><v>POTCOL</v></cell><cell r="B524" t="str"><v>Potamogeton coloratus</v></cell><cell r="C524" t="str"><v>Hornem.</v></cell><cell r="D524" t="str"><v>IBMR</v></cell><cell r="E524"><v>0</v></cell><cell r="F524"><v>20</v></cell><cell r="G524"><v>3</v></cell><cell r="H524"><v>1643</v></cell><cell r="I524" t="str"><v>PHy</v></cell><cell r="J524"><v>7</v></cell><cell r="K524"><v>1</v></cell></row><row r="525"><cell r="A525" t="str"><v>POTCOS</v></cell><cell r="B525" t="str"><v>Potamogeton coloratus subsp. subflavus</v></cell><cell r="C525" t="str"><v>(Loret & Barrandon) Nyman</v></cell></row><row r="525"><cell r="E525"><v>0</v></cell><cell r="F525" t="str"><v>nc</v></cell><cell r="G525" t="str"><v>nc</v></cell><cell r="H525"><v>31591</v></cell><cell r="I525" t="str"><v>PHy</v></cell><cell r="J525"><v>7</v></cell><cell r="K525"><v>1</v></cell><cell r="L525" t="str"><v>POTSIC</v></cell><cell r="M525" t="str"><v>Potamogeton siculus Toneo ex Guss</v></cell></row><row r="526"><cell r="A526" t="str"><v>POTCOM</v></cell><cell r="B526" t="str"><v>Potamogeton compressus</v></cell><cell r="C526" t="str"><v>L.</v></cell><cell r="D526" t="str"><v>IBMR</v></cell><cell r="E526"><v>0</v></cell><cell r="F526"><v>6</v></cell><cell r="G526"><v>3</v></cell><cell r="H526"><v>1644</v></cell><cell r="I526" t="str"><v>PHy</v></cell><cell r="J526"><v>7</v></cell><cell r="K526"><v>1</v></cell></row><row r="527"><cell r="A527" t="str"><v>POTCRI</v></cell><cell r="B527" t="str"><v>Potamogeton crispus</v></cell><cell r="C527" t="str"><v>L.</v></cell><cell r="D527" t="str"><v>IBMR</v></cell><cell r="E527"><v>0</v></cell><cell r="F527"><v>7</v></cell><cell r="G527"><v>2</v></cell><cell r="H527"><v>1645</v></cell><cell r="I527" t="str"><v>PHy</v></cell><cell r="J527"><v>7</v></cell><cell r="K527"><v>1</v></cell></row><row r="528"><cell r="A528" t="str"><v>POTEPI</v></cell><cell r="B528" t="str"><v>Potamogeton epihydrus</v></cell><cell r="C528" t="str"><v>Raf.</v></cell></row><row r="528"><cell r="E528"><v>0</v></cell><cell r="F528" t="str"><v>nc</v></cell><cell r="G528" t="str"><v>nc</v></cell><cell r="H528"><v>19933</v></cell><cell r="I528" t="str"><v>PHy</v></cell><cell r="J528"><v>7</v></cell><cell r="K528"><v>1</v></cell></row><row r="529"><cell r="A529" t="str"><v>POTFIL</v></cell><cell r="B529" t="str"><v>Potamogeton filiformis</v></cell><cell r="C529" t="str"><v>Pers.</v></cell></row><row r="529"><cell r="E529"><v>0</v></cell><cell r="F529" t="str"><v>nc</v></cell><cell r="G529" t="str"><v>nc</v></cell><cell r="H529"><v>19934</v></cell><cell r="I529" t="str"><v>PHy</v></cell><cell r="J529"><v>7</v></cell><cell r="K529"><v>1</v></cell></row><row r="530"><cell r="A530" t="str"><v>POTFRI</v></cell><cell r="B530" t="str"><v>Potamogeton friesii</v></cell><cell r="C530" t="str"><v>Rupr.</v></cell><cell r="D530" t="str"><v>IBMR</v></cell><cell r="E530"><v>0</v></cell><cell r="F530"><v>10</v></cell><cell r="G530"><v>1</v></cell><cell r="H530"><v>1646</v></cell><cell r="I530" t="str"><v>PHy</v></cell><cell r="J530"><v>7</v></cell><cell r="K530"><v>1</v></cell><cell r="L530" t="str"><v>POTMUC</v></cell><cell r="M530" t="str"><v>Potamogeton mucronatus Schrad. ex Sond.</v></cell></row><row r="531"><cell r="A531" t="str"><v>POTGRA</v></cell><cell r="B531" t="str"><v>Potamogeton gramineus</v></cell><cell r="C531" t="str"><v>L.</v></cell><cell r="D531" t="str"><v>IBMR</v></cell><cell r="E531"><v>0</v></cell><cell r="F531"><v>13</v></cell><cell r="G531"><v>2</v></cell><cell r="H531"><v>1647</v></cell><cell r="I531" t="str"><v>PHy</v></cell><cell r="J531"><v>7</v></cell><cell r="K531"><v>1</v></cell></row><row r="532"><cell r="A532" t="str"><v>POTHEL</v></cell><cell r="B532" t="str"><v>Potamogeton helveticus</v></cell><cell r="C532" t="str"><v>(G.Fisch.) E.Baumann</v></cell></row><row r="532"><cell r="E532"><v>0</v></cell><cell r="F532" t="str"><v>nc</v></cell><cell r="G532" t="str"><v>nc</v></cell><cell r="H532"><v>1648</v></cell><cell r="I532" t="str"><v>PHy</v></cell><cell r="J532"><v>7</v></cell><cell r="K532"><v>1</v></cell></row><row r="533"><cell r="A533" t="str"><v>POTLUC</v></cell><cell r="B533" t="str"><v>Potamogeton lucens</v></cell><cell r="C533" t="str"><v>L.</v></cell><cell r="D533" t="str"><v>IBMR</v></cell><cell r="E533"><v>0</v></cell><cell r="F533"><v>7</v></cell><cell r="G533"><v>3</v></cell><cell r="H533"><v>1649</v></cell><cell r="I533" t="str"><v>PHy</v></cell><cell r="J533"><v>7</v></cell><cell r="K533"><v>1</v></cell></row><row r="534"><cell r="A534" t="str"><v>POTNAT</v></cell><cell r="B534" t="str"><v>Potamogeton natans</v></cell><cell r="C534" t="str"><v>L.</v></cell><cell r="D534" t="str"><v>IBMR</v></cell><cell r="E534"><v>0</v></cell><cell r="F534"><v>12</v></cell><cell r="G534"><v>1</v></cell><cell r="H534"><v>1650</v></cell><cell r="I534" t="str"><v>PHy</v></cell><cell r="J534"><v>7</v></cell><cell r="K534"><v>1</v></cell><cell r="L534" t="str"><v>POTNAP</v></cell><cell r="M534" t="str"><v>Potamogeton natans var. prolixus Koch</v></cell></row><row r="535"><cell r="A535" t="str"><v>POTNOD</v></cell><cell r="B535" t="str"><v>Potamogeton nodosus</v></cell><cell r="C535" t="str"><v>Poir.</v></cell><cell r="D535" t="str"><v>IBMR</v></cell><cell r="E535"><v>0</v></cell><cell r="F535"><v>4</v></cell><cell r="G535"><v>3</v></cell><cell r="H535"><v>1652</v></cell><cell r="I535" t="str"><v>PHy</v></cell><cell r="J535"><v>7</v></cell><cell r="K535"><v>1</v></cell><cell r="L535" t="str"><v>POTFLI</v></cell><cell r="M535" t="str"><v>Potamogeton fluitans Griseb.</v></cell></row><row r="536"><cell r="A536" t="str"><v>POTOBT</v></cell><cell r="B536" t="str"><v>Potamogeton obtusifolius</v></cell><cell r="C536" t="str"><v>Mert. & W.D.J. Koch</v></cell><cell r="D536" t="str"><v>IBMR</v></cell><cell r="E536"><v>0</v></cell><cell r="F536"><v>10</v></cell><cell r="G536"><v>2</v></cell><cell r="H536"><v>1653</v></cell><cell r="I536" t="str"><v>PHy</v></cell><cell r="J536"><v>7</v></cell><cell r="K536"><v>1</v></cell></row><row r="537"><cell r="A537" t="str"><v>POTPEC</v></cell><cell r="B537" t="str"><v>Potamogeton pectinatus</v></cell><cell r="C537" t="str"><v>L.</v></cell><cell r="D537" t="str"><v>IBMR</v></cell><cell r="E537"><v>0</v></cell><cell r="F537"><v>2</v></cell><cell r="G537"><v>2</v></cell><cell r="H537"><v>1655</v></cell><cell r="I537" t="str"><v>PHy</v></cell><cell r="J537"><v>7</v></cell><cell r="K537"><v>1</v></cell><cell r="L537" t="str"><v>POTVAG</v></cell><cell r="M537" t="str"><v>Potamogeton vaginatus Turcz.</v></cell></row><row r="538"><cell r="A538" t="str"><v>POTPER</v></cell><cell r="B538" t="str"><v>Potamogeton perfoliatus</v></cell><cell r="C538" t="str"><v>L.</v></cell><cell r="D538" t="str"><v>IBMR</v></cell><cell r="E538"><v>0</v></cell><cell r="F538"><v>9</v></cell><cell r="G538"><v>2</v></cell><cell r="H538"><v>1656</v></cell><cell r="I538" t="str"><v>PHy</v></cell><cell r="J538"><v>7</v></cell><cell r="K538"><v>1</v></cell></row><row r="539"><cell r="A539" t="str"><v>POTPOL</v></cell><cell r="B539" t="str"><v>Potamogeton polygonifolius</v></cell><cell r="C539" t="str"><v>Pourr.</v></cell><cell r="D539" t="str"><v>IBMR</v></cell><cell r="E539"><v>0</v></cell><cell r="F539"><v>17</v></cell><cell r="G539"><v>3</v></cell><cell r="H539"><v>1657</v></cell><cell r="I539" t="str"><v>PHy</v></cell><cell r="J539"><v>7</v></cell><cell r="K539"><v>1</v></cell></row><row r="540"><cell r="A540" t="str"><v>POTPRA</v></cell><cell r="B540" t="str"><v>Potamogeton praelongus</v></cell><cell r="C540" t="str"><v>Wulfen</v></cell><cell r="D540" t="str"><v>IBMR</v></cell><cell r="E540"><v>0</v></cell><cell r="F540"><v>13</v></cell><cell r="G540"><v>2</v></cell><cell r="H540"><v>1658</v></cell><cell r="I540" t="str"><v>PHy</v></cell><cell r="J540"><v>7</v></cell><cell r="K540"><v>1</v></cell></row><row r="541"><cell r="A541" t="str"><v>POTPUS</v></cell><cell r="B541" t="str"><v>Potamogeton pusillus</v></cell><cell r="C541" t="str"><v>L.</v></cell><cell r="D541" t="str"><v>IBMR</v></cell><cell r="E541"><v>0</v></cell><cell r="F541"><v>9</v></cell><cell r="G541"><v>2</v></cell><cell r="H541"><v>1659</v></cell><cell r="I541" t="str"><v>PHy</v></cell><cell r="J541"><v>7</v></cell><cell r="K541"><v>1</v></cell><cell r="L541" t="str"><v>POTPAN</v></cell><cell r="M541" t="str"><v>Potamogeton panormitanus Biv.</v></cell></row><row r="542"><cell r="A542" t="str"><v>POTRUT</v></cell><cell r="B542" t="str"><v>Potamogeton rutilus</v></cell><cell r="C542" t="str"><v>Wolfg.</v></cell></row><row r="542"><cell r="E542"><v>0</v></cell><cell r="F542" t="str"><v>nc</v></cell><cell r="G542" t="str"><v>nc</v></cell><cell r="H542"><v>19939</v></cell><cell r="I542" t="str"><v>PHy</v></cell><cell r="J542"><v>7</v></cell><cell r="K542"><v>1</v></cell></row><row r="543"><cell r="A543" t="str"><v>POTSCH</v></cell><cell r="B543" t="str"><v>Potamogeton schweinfurthii</v></cell><cell r="C543" t="str"><v>A.Benn.</v></cell></row><row r="543"><cell r="E543"><v>0</v></cell><cell r="F543" t="str"><v>nc</v></cell><cell r="G543" t="str"><v>nc</v></cell><cell r="H543"><v>19940</v></cell><cell r="I543" t="str"><v>PHy</v></cell><cell r="J543"><v>7</v></cell><cell r="K543"><v>1</v></cell></row><row r="544"><cell r="A544" t="str"><v>POTSPX</v></cell><cell r="B544" t="str"><v>Potamogeton sp.</v></cell><cell r="C544" t="str"><v>L.</v></cell></row><row r="544"><cell r="E544"><v>0</v></cell><cell r="F544" t="str"><v>nc</v></cell><cell r="G544" t="str"><v>nc</v></cell><cell r="H544"><v>1639</v></cell><cell r="I544" t="str"><v>PHy</v></cell><cell r="J544"><v>7</v></cell><cell r="K544"><v>1</v></cell></row><row r="545"><cell r="A545" t="str"><v>POTTRI</v></cell><cell r="B545" t="str"><v>Potamogeton trichoides</v></cell><cell r="C545" t="str"><v>Cham. & Schltdl.</v></cell><cell r="D545" t="str"><v>IBMR</v></cell><cell r="E545"><v>0</v></cell><cell r="F545"><v>7</v></cell><cell r="G545"><v>2</v></cell><cell r="H545"><v>1661</v></cell><cell r="I545" t="str"><v>PHy</v></cell><cell r="J545"><v>7</v></cell><cell r="K545"><v>1</v></cell></row><row r="546"><cell r="A546" t="str"><v>POTXBE</v></cell><cell r="B546" t="str"><v>Potamogeton x bennettii</v></cell><cell r="C546" t="str"><v>Fryer</v></cell></row><row r="546"><cell r="E546"><v>0</v></cell><cell r="F546" t="str"><v>nc</v></cell><cell r="G546" t="str"><v>nc</v></cell><cell r="H546"><v>19944</v></cell><cell r="I546" t="str"><v>PHy</v></cell><cell r="J546"><v>7</v></cell><cell r="K546"><v>1</v></cell></row><row r="547"><cell r="A547" t="str"><v>POTXBO</v></cell><cell r="B547" t="str"><v>Potamogeton x bottnicus</v></cell><cell r="C547" t="str"><v>Hagstr.</v></cell></row><row r="547"><cell r="E547"><v>0</v></cell><cell r="F547" t="str"><v>nc</v></cell><cell r="G547" t="str"><v>nc</v></cell><cell r="H547"><v>19945</v></cell><cell r="I547" t="str"><v>PHy</v></cell><cell r="J547"><v>7</v></cell><cell r="K547"><v>1</v></cell></row><row r="548"><cell r="A548" t="str"><v>POTXCO</v></cell><cell r="B548" t="str"><v>Potamogeton x cognatus</v></cell><cell r="C548" t="str"><v>Asch. & Graebn.</v></cell></row><row r="548"><cell r="E548"><v>0</v></cell><cell r="F548" t="str"><v>nc</v></cell><cell r="G548" t="str"><v>nc</v></cell><cell r="H548"><v>19946</v></cell><cell r="I548" t="str"><v>PHy</v></cell><cell r="J548"><v>7</v></cell><cell r="K548"><v>1</v></cell></row><row r="549"><cell r="A549" t="str"><v>POTXCP</v></cell><cell r="B549" t="str"><v>Potamogeton x cooperi</v></cell><cell r="C549" t="str"><v>(Fryer) Fryer</v></cell></row><row r="549"><cell r="E549"><v>0</v></cell><cell r="F549" t="str"><v>nc</v></cell><cell r="G549" t="str"><v>nc</v></cell><cell r="H549"><v>19947</v></cell><cell r="I549" t="str"><v>PHy</v></cell><cell r="J549"><v>7</v></cell><cell r="K549"><v>1</v></cell></row><row r="550"><cell r="A550" t="str"><v>POTXFE</v></cell><cell r="B550" t="str"><v>Potamogeton x fennicus</v></cell><cell r="C550" t="str"><v>Hagstr.</v></cell></row><row r="550"><cell r="E550"><v>0</v></cell><cell r="F550" t="str"><v>nc</v></cell><cell r="G550" t="str"><v>nc</v></cell><cell r="H550"><v>19948</v></cell><cell r="I550" t="str"><v>PHy</v></cell><cell r="J550"><v>7</v></cell><cell r="K550"><v>1</v></cell></row><row r="551"><cell r="A551" t="str"><v>POTXFL</v></cell><cell r="B551" t="str"><v>Potamogeton x fluitans</v></cell><cell r="C551" t="str"><v>Roth.</v></cell></row><row r="551"><cell r="E551"><v>0</v></cell><cell r="F551" t="str"><v>nc</v></cell><cell r="G551" t="str"><v>nc</v></cell><cell r="H551"><v>19949</v></cell><cell r="I551" t="str"><v>PHy</v></cell><cell r="J551"><v>7</v></cell><cell r="K551"><v>1</v></cell></row><row r="552"><cell r="A552" t="str"><v>POTXGE</v></cell><cell r="B552" t="str"><v>Potamogeton x gessnacensis</v></cell><cell r="C552" t="str"><v>G.Fisch.</v></cell></row><row r="552"><cell r="E552"><v>0</v></cell><cell r="F552" t="str"><v>nc</v></cell><cell r="G552" t="str"><v>nc</v></cell><cell r="H552"><v>19950</v></cell><cell r="I552" t="str"><v>PHy</v></cell><cell r="J552"><v>7</v></cell><cell r="K552"><v>1</v></cell></row><row r="553"><cell r="A553" t="str"><v>POTXGR</v></cell><cell r="B553" t="str"><v>Potamogeton x griffithii</v></cell><cell r="C553" t="str"><v>A.Benn.</v></cell></row><row r="553"><cell r="E553"><v>0</v></cell><cell r="F553" t="str"><v>nc</v></cell><cell r="G553" t="str"><v>nc</v></cell><cell r="H553"><v>19951</v></cell><cell r="I553" t="str"><v>PHy</v></cell><cell r="J553"><v>7</v></cell><cell r="K553"><v>1</v></cell></row><row r="554"><cell r="A554" t="str"><v>POTXLA</v></cell><cell r="B554" t="str"><v>Potamogeton x lanceolatus</v></cell><cell r="C554" t="str"><v>Sm.</v></cell></row><row r="554"><cell r="E554"><v>0</v></cell><cell r="F554" t="str"><v>nc</v></cell><cell r="G554" t="str"><v>nc</v></cell><cell r="H554"><v>19952</v></cell><cell r="I554" t="str"><v>PHy</v></cell><cell r="J554"><v>7</v></cell><cell r="K554"><v>1</v></cell></row><row r="555"><cell r="A555" t="str"><v>POTXLI</v></cell><cell r="B555" t="str"><v>Potamogeton x lintonii</v></cell><cell r="C555" t="str"><v>Fryer</v></cell></row><row r="555"><cell r="E555"><v>0</v></cell><cell r="F555" t="str"><v>nc</v></cell><cell r="G555" t="str"><v>nc</v></cell><cell r="H555"><v>19953</v></cell><cell r="I555" t="str"><v>PHy</v></cell><cell r="J555"><v>7</v></cell><cell r="K555"><v>1</v></cell></row><row r="556"><cell r="A556" t="str"><v>POTXNE</v></cell><cell r="B556" t="str"><v>Potamogeton x nerviger</v></cell><cell r="C556" t="str"><v>Wolfg.</v></cell></row><row r="556"><cell r="E556"><v>0</v></cell><cell r="F556" t="str"><v>nc</v></cell><cell r="G556" t="str"><v>nc</v></cell><cell r="H556"><v>19954</v></cell><cell r="I556" t="str"><v>PHy</v></cell><cell r="J556"><v>7</v></cell><cell r="K556"><v>1</v></cell></row><row r="557"><cell r="A557" t="str"><v>POTXNI</v></cell><cell r="B557" t="str"><v>Potamogeton x nitens</v></cell><cell r="C557" t="str"><v>Weber</v></cell></row><row r="557"><cell r="E557"><v>0</v></cell><cell r="F557" t="str"><v>nc</v></cell><cell r="G557" t="str"><v>nc</v></cell><cell r="H557"><v>20023</v></cell><cell r="I557" t="str"><v>PHy</v></cell><cell r="J557"><v>7</v></cell><cell r="K557"><v>1</v></cell></row><row r="558"><cell r="A558" t="str"><v>POTXOL</v></cell><cell r="B558" t="str"><v>Potamogeton x olivaceus</v></cell><cell r="C558" t="str"><v>Baagøe ex G.Fisch.</v></cell></row><row r="558"><cell r="E558"><v>0</v></cell><cell r="F558" t="str"><v>nc</v></cell><cell r="G558" t="str"><v>nc</v></cell><cell r="H558"><v>19955</v></cell><cell r="I558" t="str"><v>PHy</v></cell><cell r="J558"><v>7</v></cell><cell r="K558"><v>1</v></cell></row><row r="559"><cell r="A559" t="str"><v>POTXSA</v></cell><cell r="B559" t="str"><v>Potamogeton x salicifolius</v></cell><cell r="C559" t="str"><v>Wolfg.</v></cell></row><row r="559"><cell r="E559"><v>0</v></cell><cell r="F559" t="str"><v>nc</v></cell><cell r="G559" t="str"><v>nc</v></cell><cell r="H559"><v>19956</v></cell><cell r="I559" t="str"><v>PHy</v></cell><cell r="J559"><v>7</v></cell><cell r="K559"><v>1</v></cell></row><row r="560"><cell r="A560" t="str"><v>POTXSC</v></cell><cell r="B560" t="str"><v>Potamogeton x schreberi</v></cell><cell r="C560" t="str"><v>G.Fisch.</v></cell></row><row r="560"><cell r="E560"><v>0</v></cell><cell r="F560" t="str"><v>nc</v></cell><cell r="G560" t="str"><v>nc</v></cell><cell r="H560"><v>19957</v></cell><cell r="I560" t="str"><v>PHy</v></cell><cell r="J560"><v>7</v></cell><cell r="K560"><v>1</v></cell></row><row r="561"><cell r="A561" t="str"><v>POTXSP</v></cell><cell r="B561" t="str"><v>Potamogeton x sparganifolius</v></cell><cell r="C561" t="str"><v>Laest. ex Fr.</v></cell></row><row r="561"><cell r="E561"><v>0</v></cell><cell r="F561" t="str"><v>nc</v></cell><cell r="G561" t="str"><v>nc</v></cell><cell r="H561"><v>19958</v></cell><cell r="I561" t="str"><v>PHy</v></cell><cell r="J561"><v>7</v></cell><cell r="K561"><v>1</v></cell></row><row r="562"><cell r="A562" t="str"><v>POTXSU</v></cell><cell r="B562" t="str"><v>Potamogeton x sudermanicus</v></cell><cell r="C562" t="str"><v>Hagstr.</v></cell></row><row r="562"><cell r="E562"><v>0</v></cell><cell r="F562" t="str"><v>nc</v></cell><cell r="G562" t="str"><v>nc</v></cell><cell r="H562"><v>19959</v></cell><cell r="I562" t="str"><v>PHy</v></cell><cell r="J562"><v>7</v></cell><cell r="K562"><v>1</v></cell></row><row r="563"><cell r="A563" t="str"><v>POTXSE</v></cell><cell r="B563" t="str"><v>Potamogeton x suecicus</v></cell><cell r="C563" t="str"><v>K. Richt.</v></cell></row><row r="563"><cell r="E563"><v>0</v></cell><cell r="F563" t="str"><v>nc</v></cell><cell r="G563" t="str"><v>nc</v></cell><cell r="H563"><v>19960</v></cell><cell r="I563" t="str"><v>PHy</v></cell><cell r="J563"><v>7</v></cell><cell r="K563"><v>1</v></cell></row><row r="564"><cell r="A564" t="str"><v>POTXUN</v></cell><cell r="B564" t="str"><v>Potamogeton x undulatus</v></cell><cell r="C564" t="str"><v>Wolfg.</v></cell></row><row r="564"><cell r="E564"><v>0</v></cell><cell r="F564" t="str"><v>nc</v></cell><cell r="G564" t="str"><v>nc</v></cell><cell r="H564"><v>19961</v></cell><cell r="I564" t="str"><v>PHy</v></cell><cell r="J564"><v>7</v></cell><cell r="K564"><v>1</v></cell></row><row r="565"><cell r="A565" t="str"><v>POTXVA</v></cell><cell r="B565" t="str"><v>Potamogeton x variifolius</v></cell><cell r="C565" t="str"><v>Thore</v></cell></row><row r="565"><cell r="E565"><v>0</v></cell><cell r="F565" t="str"><v>nc</v></cell><cell r="G565" t="str"><v>nc</v></cell><cell r="H565"><v>20024</v></cell><cell r="I565" t="str"><v>PHy</v></cell><cell r="J565"><v>7</v></cell><cell r="K565"><v>1</v></cell></row><row r="566"><cell r="A566" t="str"><v>POTXZI</v></cell><cell r="B566" t="str"><v>Potamogeton x zizii</v></cell><cell r="C566" t="str"><v>W.D.J.Koch ex Roth</v></cell></row><row r="566"><cell r="E566"><v>0</v></cell><cell r="F566" t="str"><v>nc</v></cell><cell r="G566" t="str"><v>nc</v></cell><cell r="H566"><v>20025</v></cell><cell r="I566" t="str"><v>PHy</v></cell><cell r="J566"><v>7</v></cell><cell r="K566"><v>1</v></cell><cell r="L566" t="str"><v>POTXAN</v></cell><cell r="M566" t="str"><v>Potamogeton x angustifolius Bercht. & J.Presl</v></cell></row><row r="567"><cell r="A567" t="str"><v>RANAQU</v></cell><cell r="B567" t="str"><v>Ranunculus aquatilis</v></cell><cell r="C567" t="str"><v>L.</v></cell><cell r="D567" t="str"><v>IBMR</v></cell><cell r="E567"><v>0</v></cell><cell r="F567"><v>11</v></cell><cell r="G567"><v>2</v></cell><cell r="H567"><v>1898</v></cell><cell r="I567" t="str"><v>PHy</v></cell><cell r="J567"><v>7</v></cell><cell r="K567"><v>1</v></cell></row><row r="568"><cell r="A568" t="str"><v>RANBAT</v></cell><cell r="B568" t="str"><v>Ranunculus batrachoides</v></cell><cell r="C568" t="str"><v>Ger.</v></cell></row><row r="568"><cell r="E568"><v>0</v></cell><cell r="F568" t="str"><v>nc</v></cell><cell r="G568" t="str"><v>nc</v></cell><cell r="H568"><v>19964</v></cell><cell r="I568" t="str"><v>PHy</v></cell><cell r="J568"><v>7</v></cell><cell r="K568"><v>1</v></cell></row><row r="569"><cell r="A569" t="str"><v>RANBAU</v></cell><cell r="B569" t="str"><v>Ranunculus baudotii</v></cell><cell r="C569" t="str"><v>Godron</v></cell></row><row r="569"><cell r="E569"><v>0</v></cell><cell r="F569" t="str"><v>nc</v></cell><cell r="G569" t="str"><v>nc</v></cell><cell r="H569"><v>1899</v></cell><cell r="I569" t="str"><v>PHy</v></cell><cell r="J569"><v>7</v></cell><cell r="K569"><v>1</v></cell></row><row r="570"><cell r="A570" t="str"><v>RANCIR</v></cell><cell r="B570" t="str"><v>Ranunculus circinatus</v></cell><cell r="C570" t="str"><v>Sibth.</v></cell><cell r="D570" t="str"><v>IBMR</v></cell><cell r="E570"><v>0</v></cell><cell r="F570"><v>10</v></cell><cell r="G570"><v>2</v></cell><cell r="H570"><v>1901</v></cell><cell r="I570" t="str"><v>PHy</v></cell><cell r="J570"><v>7</v></cell><cell r="K570"><v>1</v></cell><cell r="L570" t="str"><v>RANDIV</v></cell><cell r="M570" t="str"><v>Ranunculus divaritacus Schrad.</v></cell></row><row r="571"><cell r="A571" t="str"><v>RANFLU</v></cell><cell r="B571" t="str"><v>Ranunculus fluitans</v></cell><cell r="C571" t="str"><v>Lam.</v></cell><cell r="D571" t="str"><v>IBMR</v></cell><cell r="E571"><v>0</v></cell><cell r="F571"><v>10</v></cell><cell r="G571"><v>2</v></cell><cell r="H571"><v>1903</v></cell><cell r="I571" t="str"><v>PHy</v></cell><cell r="J571"><v>7</v></cell><cell r="K571"><v>1</v></cell></row><row r="572"><cell r="A572" t="str"><v>RANHED</v></cell><cell r="B572" t="str"><v>Ranunculus hederaceus</v></cell><cell r="C572" t="str"><v>L.</v></cell><cell r="D572" t="str"><v>IBMR</v></cell><cell r="E572"><v>0</v></cell><cell r="F572"><v>12</v></cell><cell r="G572"><v>3</v></cell><cell r="H572"><v>1904</v></cell><cell r="I572" t="str"><v>PHy</v></cell><cell r="J572"><v>7</v></cell><cell r="K572"><v>1</v></cell></row><row r="573"><cell r="A573" t="str"><v>RANOLO</v></cell><cell r="B573" t="str"><v>Ranunculus ololeucos</v></cell><cell r="C573" t="str"><v>Lloyd</v></cell><cell r="D573" t="str"><v>IBMR</v></cell><cell r="E573"><v>0</v></cell><cell r="F573"><v>19</v></cell><cell r="G573"><v>3</v></cell><cell r="H573"><v>1905</v></cell><cell r="I573" t="str"><v>PHy</v></cell><cell r="J573"><v>7</v></cell><cell r="K573"><v>1</v></cell></row><row r="574"><cell r="A574" t="str"><v>RANOMI</v></cell><cell r="B574" t="str"><v>Ranunculus omiophyllus</v></cell><cell r="C574" t="str"><v>Ten.</v></cell><cell r="D574" t="str"><v>IBMR</v></cell><cell r="E574"><v>0</v></cell><cell r="F574"><v>19</v></cell><cell r="G574"><v>3</v></cell><cell r="H574"><v>1906</v></cell><cell r="I574" t="str"><v>PHy</v></cell><cell r="J574"><v>7</v></cell><cell r="K574"><v>1</v></cell></row><row r="575"><cell r="A575" t="str"><v>RANPEL</v></cell><cell r="B575" t="str"><v>Ranunculus peltatus</v></cell><cell r="C575" t="str"><v>Schrank</v></cell><cell r="D575" t="str"><v>IBMR</v></cell><cell r="E575"><v>0</v></cell><cell r="F575"><v>12</v></cell><cell r="G575"><v>2</v></cell><cell r="H575"><v>1908</v></cell><cell r="I575" t="str"><v>PHy</v></cell><cell r="J575"><v>7</v></cell><cell r="K575"><v>1</v></cell></row><row r="576"><cell r="A576" t="str"><v>RANPEU</v></cell><cell r="B576" t="str"><v>Ranunculus penicillatus except. var. calcareus</v></cell><cell r="C576" t="str"><v>(Dumort.) Bab.</v></cell><cell r="D576" t="str"><v>IBMR</v></cell><cell r="E576"><v>0</v></cell><cell r="F576"><v>12</v></cell><cell r="G576"><v>1</v></cell><cell r="H576"><v>1909</v></cell><cell r="I576" t="str"><v>PHy</v></cell><cell r="J576"><v>7</v></cell><cell r="K576"><v>1</v></cell></row><row r="576"><cell r="M576" t="str"><v>Ranunculus penicillatus var. pennicillatus</v></cell></row><row r="577"><cell r="A577" t="str"><v>RANPEC</v></cell><cell r="B577" t="str"><v>Ranunculus penicillatus var. calcareus</v></cell><cell r="C577" t="str"><v>(Butcher) C.D.K.Cook</v></cell><cell r="D577" t="str"><v>IBMR</v></cell><cell r="E577"><v>0</v></cell><cell r="F577"><v>13</v></cell><cell r="G577"><v>2</v></cell><cell r="H577"><v>29941</v></cell><cell r="I577" t="str"><v>PHy</v></cell><cell r="J577"><v>7</v></cell><cell r="K577"><v>1</v></cell></row><row r="578"><cell r="A578" t="str"><v>RANRIO</v></cell><cell r="B578" t="str"><v>Ranunculus rionii</v></cell><cell r="C578" t="str"><v>Lagger</v></cell></row><row r="578"><cell r="E578"><v>0</v></cell><cell r="F578" t="str"><v>nc</v></cell><cell r="G578" t="str"><v>nc</v></cell><cell r="H578"><v>1911</v></cell><cell r="I578" t="str"><v>PHy</v></cell><cell r="J578"><v>7</v></cell><cell r="K578"><v>1</v></cell></row><row r="579"><cell r="A579" t="str"><v>RANSPH</v></cell><cell r="B579" t="str"><v>Ranunculus sphaerosphermus</v></cell><cell r="C579" t="str"><v>Boiss. & Blanche</v></cell></row><row r="579"><cell r="E579"><v>0</v></cell><cell r="F579" t="str"><v>nc</v></cell><cell r="G579" t="str"><v>nc</v></cell><cell r="H579"><v>19979</v></cell><cell r="I579" t="str"><v>PHy</v></cell><cell r="J579"><v>7</v></cell><cell r="K579"><v>1</v></cell></row><row r="580"><cell r="A580" t="str"><v>RANTRI</v></cell><cell r="B580" t="str"><v>Ranunculus trichophyllus</v></cell><cell r="C580" t="str"><v>Chaix</v></cell><cell r="D580" t="str"><v>IBMR</v></cell><cell r="E580"><v>0</v></cell><cell r="F580"><v>11</v></cell><cell r="G580"><v>2</v></cell><cell r="H580"><v>1914</v></cell><cell r="I580" t="str"><v>PHy</v></cell><cell r="J580"><v>7</v></cell><cell r="K580"><v>1</v></cell></row><row r="581"><cell r="A581" t="str"><v>RANTRP</v></cell><cell r="B581" t="str"><v>Ranunculus tripartitus</v></cell><cell r="C581" t="str"><v>DC.</v></cell></row><row r="581"><cell r="E581"><v>0</v></cell><cell r="F581" t="str"><v>nc</v></cell><cell r="G581" t="str"><v>nc</v></cell><cell r="H581"><v>1915</v></cell><cell r="I581" t="str"><v>PHy</v></cell><cell r="J581"><v>7</v></cell><cell r="K581"><v>1</v></cell></row><row r="582"><cell r="A582" t="str"><v>RANXBA</v></cell><cell r="B582" t="str"><v>Ranunculus x bachii</v></cell><cell r="C582" t="str"><v>Wirtg.</v></cell></row><row r="582"><cell r="E582"><v>0</v></cell><cell r="F582" t="str"><v>nc</v></cell><cell r="G582" t="str"><v>nc</v></cell><cell r="H582"><v>19983</v></cell><cell r="I582" t="str"><v>PHy</v></cell><cell r="J582"><v>7</v></cell><cell r="K582"><v>1</v></cell></row><row r="583"><cell r="A583" t="str"><v>RANXKE</v></cell><cell r="B583" t="str"><v>Ranunculus x kelchoensis</v></cell><cell r="C583" t="str"><v>S.D.Webster</v></cell></row><row r="583"><cell r="E583"><v>0</v></cell><cell r="F583" t="str"><v>nc</v></cell><cell r="G583" t="str"><v>nc</v></cell><cell r="H583"><v>19985</v></cell><cell r="I583" t="str"><v>PHy</v></cell><cell r="J583"><v>7</v></cell><cell r="K583"><v>1</v></cell></row><row r="584"><cell r="A584" t="str"><v>RANXLE</v></cell><cell r="B584" t="str"><v>Ranunculus x levenensis</v></cell><cell r="C584" t="str"><v>Druce ex Gornall</v></cell></row><row r="584"><cell r="E584"><v>0</v></cell><cell r="F584" t="str"><v>nc</v></cell><cell r="G584" t="str"><v>nc</v></cell><cell r="H584"><v>19986</v></cell><cell r="I584" t="str"><v>PHy</v></cell><cell r="J584"><v>7</v></cell><cell r="K584"><v>1</v></cell></row><row r="585"><cell r="A585" t="str"><v>RANXNO</v></cell><cell r="B585" t="str"><v>Ranunculus x novae-forestae</v></cell><cell r="C585" t="str"><v>S.D.Webster</v></cell></row><row r="585"><cell r="E585"><v>0</v></cell><cell r="F585" t="str"><v>nc</v></cell><cell r="G585" t="str"><v>nc</v></cell><cell r="H585"><v>19987</v></cell><cell r="I585" t="str"><v>PHy</v></cell><cell r="J585"><v>7</v></cell><cell r="K585"><v>1</v></cell></row><row r="586"><cell r="A586" t="str"><v>RUPCIR</v></cell><cell r="B586" t="str"><v>Ruppia cirrhosa</v></cell><cell r="C586" t="str"><v>(Petagna) Grande</v></cell></row><row r="586"><cell r="E586"><v>0</v></cell><cell r="F586" t="str"><v>nc</v></cell><cell r="G586" t="str"><v>nc</v></cell><cell r="H586"><v>20011</v></cell><cell r="I586" t="str"><v>PHy</v></cell><cell r="J586"><v>7</v></cell><cell r="K586"><v>1</v></cell></row><row r="587"><cell r="A587" t="str"><v>RUPDRE</v></cell><cell r="B587" t="str"><v>Ruppia drepanensis</v></cell><cell r="C587" t="str"><v>Tineo</v></cell></row><row r="587"><cell r="E587"><v>0</v></cell><cell r="F587" t="str"><v>nc</v></cell><cell r="G587" t="str"><v>nc</v></cell><cell r="H587"><v>20012</v></cell><cell r="I587" t="str"><v>PHy</v></cell><cell r="J587"><v>7</v></cell><cell r="K587"><v>1</v></cell></row><row r="588"><cell r="A588" t="str"><v>RUPMAR</v></cell><cell r="B588" t="str"><v>Ruppia maritima</v></cell><cell r="C588" t="str"><v>L.</v></cell></row><row r="588"><cell r="E588"><v>0</v></cell><cell r="F588" t="str"><v>nc</v></cell><cell r="G588" t="str"><v>nc</v></cell><cell r="H588"><v>1666</v></cell><cell r="I588" t="str"><v>PHy</v></cell><cell r="J588"><v>7</v></cell><cell r="K588"><v>1</v></cell></row><row r="589"><cell r="A589" t="str"><v>SAGLAT</v></cell><cell r="B589" t="str"><v>Sagittaria latifolia</v></cell><cell r="C589" t="str"><v>Willd.</v></cell></row><row r="589"><cell r="E589"><v>0</v></cell><cell r="F589" t="str"><v>nc</v></cell><cell r="G589" t="str"><v>nc</v></cell><cell r="H589"><v>20017</v></cell><cell r="I589" t="str"><v>PHy</v></cell><cell r="J589"><v>7</v></cell><cell r="K589"><v>2</v></cell></row><row r="590"><cell r="A590" t="str"><v>SAGNAT</v></cell><cell r="B590" t="str"><v>Sagittaria natans</v></cell><cell r="C590" t="str"><v>Pall.</v></cell></row><row r="590"><cell r="E590"><v>0</v></cell><cell r="F590" t="str"><v>nc</v></cell><cell r="G590" t="str"><v>nc</v></cell><cell r="H590"><v>20018</v></cell><cell r="I590" t="str"><v>PHy</v></cell><cell r="J590"><v>7</v></cell><cell r="K590"><v>1</v></cell></row><row r="591"><cell r="A591" t="str"><v>SAGRIG</v></cell><cell r="B591" t="str"><v>Sagittaria rigida</v></cell><cell r="C591" t="str"><v>Pursh</v></cell></row><row r="591"><cell r="E591"><v>0</v></cell><cell r="F591" t="str"><v>nc</v></cell><cell r="G591" t="str"><v>nc</v></cell><cell r="H591"><v>20019</v></cell><cell r="I591" t="str"><v>PHy</v></cell><cell r="J591"><v>7</v></cell><cell r="K591"><v>2</v></cell></row><row r="592"><cell r="A592" t="str"><v>SAGSAG</v></cell><cell r="B592" t="str"><v>Sagittaria sagittifolia</v></cell><cell r="C592" t="str"><v>L.</v></cell><cell r="D592" t="str"><v>IBMR</v></cell><cell r="E592"><v>0</v></cell><cell r="F592"><v>6</v></cell><cell r="G592"><v>2</v></cell><cell r="H592"><v>1453</v></cell><cell r="I592" t="str"><v>PHy</v></cell><cell r="J592"><v>7</v></cell><cell r="K592"><v>2</v></cell></row><row r="593"><cell r="A593" t="str"><v>SAGSPX</v></cell><cell r="B593" t="str"><v>Sagittaria sp.</v></cell><cell r="C593" t="str"><v>L.</v></cell></row><row r="593"><cell r="E593"><v>0</v></cell><cell r="F593" t="str"><v>nc</v></cell><cell r="G593" t="str"><v>nc</v></cell><cell r="H593"><v>1452</v></cell><cell r="I593" t="str"><v>PHy</v></cell><cell r="J593"><v>7</v></cell><cell r="K593"><v>2</v></cell></row><row r="594"><cell r="A594" t="str"><v>SAGSUB</v></cell><cell r="B594" t="str"><v>Sagittaria subulata</v></cell><cell r="C594" t="str"><v>(L.) Buch.</v></cell></row><row r="594"><cell r="E594"><v>0</v></cell><cell r="F594" t="str"><v>nc</v></cell><cell r="G594" t="str"><v>nc</v></cell><cell r="H594"><v>20020</v></cell><cell r="I594" t="str"><v>PHy</v></cell><cell r="J594"><v>7</v></cell><cell r="K594"><v>1</v></cell></row><row r="595"><cell r="A595" t="str"><v>SHIRIV</v></cell><cell r="B595" t="str"><v>Shinnersia rivularis</v></cell><cell r="C595" t="str"><v>(A.Gray) R.M. King & H. Rob.</v></cell></row><row r="595"><cell r="E595"><v>0</v></cell><cell r="F595" t="str"><v>nc</v></cell><cell r="G595" t="str"><v>nc</v></cell><cell r="H595"><v>19690</v></cell><cell r="I595" t="str"><v>PHy</v></cell><cell r="J595"><v>7</v></cell><cell r="K595"><v>1</v></cell></row><row r="596"><cell r="A596" t="str"><v>SPAANG</v></cell><cell r="B596" t="str"><v>Sparganium angustifolium</v></cell><cell r="C596" t="str"><v>Michx.</v></cell><cell r="D596" t="str"><v>IBMR</v></cell><cell r="E596"><v>0</v></cell><cell r="F596"><v>19</v></cell><cell r="G596"><v>3</v></cell><cell r="H596"><v>1669</v></cell><cell r="I596" t="str"><v>PHy</v></cell><cell r="J596"><v>7</v></cell><cell r="K596"><v>2</v></cell></row><row r="597"><cell r="A597" t="str"><v>SPAEME</v></cell><cell r="B597" t="str"><v>Sparganium emersum except. fo. brevifolium</v></cell><cell r="C597" t="str"><v>Rehmann</v></cell><cell r="D597" t="str"><v>IBMR</v></cell><cell r="E597"><v>0</v></cell><cell r="F597"><v>7</v></cell><cell r="G597"><v>1</v></cell><cell r="H597"><v>1670</v></cell><cell r="I597" t="str"><v>PHy</v></cell><cell r="J597"><v>7</v></cell><cell r="K597"><v>2</v></cell><cell r="L597" t="str"><v>SPAEML</v></cell><cell r="M597" t="str"><v>Sparganium emersum fo. longissimum</v></cell></row><row r="598"><cell r="A598" t="str"><v>SPAEMB</v></cell><cell r="B598" t="str"><v>Sparganium emersum fo. brevifolium</v></cell><cell r="C598" t="str"><v>Rehmann</v></cell><cell r="D598" t="str"><v>IBMR</v></cell><cell r="E598"><v>0</v></cell><cell r="F598"><v>13</v></cell><cell r="G598"><v>2</v></cell><cell r="H598"><v>19694</v></cell><cell r="I598" t="str"><v>PHy</v></cell><cell r="J598"><v>7</v></cell><cell r="K598"><v>2</v></cell></row><row r="599"><cell r="A599" t="str"><v>SPAGLO</v></cell><cell r="B599" t="str"><v>Sparganium glomeratum</v></cell><cell r="C599" t="str"><v>(Beurl. ex Laest.) Neuman</v></cell></row><row r="599"><cell r="E599"><v>0</v></cell><cell r="F599" t="str"><v>nc</v></cell><cell r="G599" t="str"><v>nc</v></cell><cell r="H599"><v>19700</v></cell><cell r="I599" t="str"><v>PHy</v></cell><cell r="J599"><v>7</v></cell><cell r="K599"><v>2</v></cell></row><row r="600"><cell r="A600" t="str"><v>SPAGRA</v></cell><cell r="B600" t="str"><v>Sparganium gramineum</v></cell><cell r="C600" t="str"><v>Georgi</v></cell></row><row r="600"><cell r="E600"><v>0</v></cell><cell r="F600" t="str"><v>nc</v></cell><cell r="G600" t="str"><v>nc</v></cell><cell r="H600"><v>19701</v></cell><cell r="I600" t="str"><v>PHy</v></cell><cell r="J600"><v>7</v></cell><cell r="K600"><v>2</v></cell></row><row r="601"><cell r="A601" t="str"><v>SPAHYP</v></cell><cell r="B601" t="str"><v>Sparganium hyperboreum</v></cell><cell r="C601" t="str"><v>Laestad.</v></cell></row><row r="601"><cell r="E601"><v>0</v></cell><cell r="F601" t="str"><v>nc</v></cell><cell r="G601" t="str"><v>nc</v></cell><cell r="H601"><v>19702</v></cell><cell r="I601" t="str"><v>PHy</v></cell><cell r="J601"><v>7</v></cell><cell r="K601"><v>2</v></cell></row><row r="602"><cell r="A602" t="str"><v>SPAMIN</v></cell><cell r="B602" t="str"><v>Sparganium minimum</v></cell><cell r="C602" t="str"><v>Wallr.</v></cell><cell r="D602" t="str"><v>IBMR</v></cell><cell r="E602"><v>0</v></cell><cell r="F602"><v>15</v></cell><cell r="G602"><v>3</v></cell><cell r="H602"><v>1672</v></cell><cell r="I602" t="str"><v>PHy</v></cell><cell r="J602"><v>7</v></cell><cell r="K602"><v>2</v></cell></row><row r="603"><cell r="A603" t="str"><v>SPANAT</v></cell><cell r="B603" t="str"><v>Sparganium natans</v></cell><cell r="C603" t="str"><v>L.</v></cell></row><row r="603"><cell r="E603"><v>0</v></cell><cell r="F603" t="str"><v>nc</v></cell><cell r="G603" t="str"><v>nc</v></cell><cell r="H603"><v>19703</v></cell><cell r="I603" t="str"><v>PHy</v></cell><cell r="J603"><v>7</v></cell><cell r="K603"><v>2</v></cell></row><row r="604"><cell r="A604" t="str"><v>SPASPX</v></cell><cell r="B604" t="str"><v>Sparganium sp.</v></cell><cell r="C604" t="str"><v>L.</v></cell></row><row r="604"><cell r="E604"><v>0</v></cell><cell r="F604" t="str"><v>nc</v></cell><cell r="G604" t="str"><v>nc</v></cell><cell r="H604"><v>1668</v></cell><cell r="I604" t="str"><v>PHy</v></cell><cell r="J604"><v>7</v></cell><cell r="K604"><v>2</v></cell></row><row r="605"><cell r="A605" t="str"><v>SPRPOL</v></cell><cell r="B605" t="str"><v>Spirodela polyrhiza</v></cell><cell r="C605" t="str"><v>(L.) Schleiden</v></cell><cell r="D605" t="str"><v>IBMR</v></cell><cell r="E605"><v>0</v></cell><cell r="F605"><v>6</v></cell><cell r="G605"><v>2</v></cell><cell r="H605"><v>1630</v></cell><cell r="I605" t="str"><v>PHy</v></cell><cell r="J605"><v>7</v></cell><cell r="K605"><v>1</v></cell><cell r="L605" t="str"><v>LEMPOL</v></cell><cell r="M605" t="str"><v>Lemna polyrhiza L.</v></cell></row><row r="606"><cell r="A606" t="str"><v>STRALO</v></cell><cell r="B606" t="str"><v>Stratiotes aloides</v></cell><cell r="C606" t="str"><v>L.</v></cell></row><row r="606"><cell r="E606"><v>0</v></cell><cell r="F606" t="str"><v>nc</v></cell><cell r="G606" t="str"><v>nc</v></cell><cell r="H606"><v>1596</v></cell><cell r="I606" t="str"><v>PHy</v></cell><cell r="J606"><v>7</v></cell><cell r="K606"><v>1</v></cell></row><row r="607"><cell r="A607" t="str"><v>SUBAQU</v></cell><cell r="B607" t="str"><v>Subularia aquatica</v></cell><cell r="C607" t="str"><v>L.</v></cell></row><row r="607"><cell r="E607"><v>0</v></cell><cell r="F607" t="str"><v>nc</v></cell><cell r="G607" t="str"><v>nc</v></cell><cell r="H607"><v>19716</v></cell><cell r="I607" t="str"><v>PHy</v></cell><cell r="J607"><v>7</v></cell><cell r="K607"><v>1</v></cell></row><row r="608"><cell r="A608" t="str"><v>TRANAT</v></cell><cell r="B608" t="str"><v>Trapa natans</v></cell><cell r="C608" t="str"><v>L.</v></cell><cell r="D608" t="str"><v>IBMR</v></cell><cell r="E608"><v>0</v></cell><cell r="F608"><v>10</v></cell><cell r="G608"><v>3</v></cell><cell r="H608"><v>1968</v></cell><cell r="I608" t="str"><v>PHy</v></cell><cell r="J608"><v>7</v></cell><cell r="K608"><v>1</v></cell></row><row r="609"><cell r="A609" t="str"><v>UTRAUS</v></cell><cell r="B609" t="str"><v>Utricularia australis</v></cell><cell r="C609" t="str"><v>R.Br.</v></cell></row><row r="609"><cell r="E609"><v>0</v></cell><cell r="F609" t="str"><v>nc</v></cell><cell r="G609" t="str"><v>nc</v></cell><cell r="H609"><v>19726</v></cell><cell r="I609" t="str"><v>PHy</v></cell><cell r="J609"><v>7</v></cell><cell r="K609"><v>1</v></cell></row><row r="610"><cell r="A610" t="str"><v>UTRBRE</v></cell><cell r="B610" t="str"><v>Utricularia bremii</v></cell><cell r="C610" t="str"><v>Herr ex Kölliker</v></cell></row><row r="610"><cell r="E610"><v>0</v></cell><cell r="F610" t="str"><v>nc</v></cell><cell r="G610" t="str"><v>nc</v></cell><cell r="H610"><v>19727</v></cell><cell r="I610" t="str"><v>PHy</v></cell><cell r="J610"><v>7</v></cell><cell r="K610"><v>1</v></cell></row><row r="611"><cell r="A611" t="str"><v>UTRGIB</v></cell><cell r="B611" t="str"><v>Utricularia gibba</v></cell><cell r="C611" t="str"><v>L.</v></cell></row><row r="611"><cell r="E611"><v>0</v></cell><cell r="F611" t="str"><v>nc</v></cell><cell r="G611" t="str"><v>nc</v></cell><cell r="H611"><v>19728</v></cell><cell r="I611" t="str"><v>PHy</v></cell><cell r="J611"><v>7</v></cell><cell r="K611"><v>1</v></cell></row><row r="612"><cell r="A612" t="str"><v>UTRINT</v></cell><cell r="B612" t="str"><v>Utricularia intermedia</v></cell><cell r="C612" t="str"><v>Hayne</v></cell></row><row r="612"><cell r="E612"><v>0</v></cell><cell r="F612" t="str"><v>nc</v></cell><cell r="G612" t="str"><v>nc</v></cell><cell r="H612"><v>19729</v></cell><cell r="I612" t="str"><v>PHy</v></cell><cell r="J612"><v>7</v></cell><cell r="K612"><v>1</v></cell></row><row r="613"><cell r="A613" t="str"><v>UTRMIN</v></cell><cell r="B613" t="str"><v>Utricularia minor</v></cell><cell r="C613" t="str"><v>L.</v></cell></row><row r="613"><cell r="E613"><v>0</v></cell><cell r="F613" t="str"><v>nc</v></cell><cell r="G613" t="str"><v>nc</v></cell><cell r="H613"><v>19730</v></cell><cell r="I613" t="str"><v>PHy</v></cell><cell r="J613"><v>7</v></cell><cell r="K613"><v>1</v></cell></row><row r="614"><cell r="A614" t="str"><v>UTROCH</v></cell><cell r="B614" t="str"><v>Utricularia ochroleuca</v></cell><cell r="C614" t="str"><v>R.Hartman</v></cell></row><row r="614"><cell r="E614"><v>0</v></cell><cell r="F614" t="str"><v>nc</v></cell><cell r="G614" t="str"><v>nc</v></cell><cell r="H614"><v>19731</v></cell><cell r="I614" t="str"><v>PHy</v></cell><cell r="J614"><v>7</v></cell><cell r="K614"><v>1</v></cell></row><row r="615"><cell r="A615" t="str"><v>UTRSPX</v></cell><cell r="B615" t="str"><v>Utricularia sp.</v></cell><cell r="C615" t="str"><v>L.</v></cell></row><row r="615"><cell r="E615"><v>0</v></cell><cell r="F615" t="str"><v>nc</v></cell><cell r="G615" t="str"><v>nc</v></cell><cell r="H615"><v>1818</v></cell><cell r="I615" t="str"><v>PHy</v></cell><cell r="J615"><v>7</v></cell><cell r="K615"><v>1</v></cell></row><row r="616"><cell r="A616" t="str"><v>UTRSTY</v></cell><cell r="B616" t="str"><v>Utricularia stygia</v></cell><cell r="C616" t="str"><v>G.Thor</v></cell></row><row r="616"><cell r="E616"><v>0</v></cell><cell r="F616" t="str"><v>nc</v></cell><cell r="G616" t="str"><v>nc</v></cell><cell r="H616"><v>19732</v></cell><cell r="I616" t="str"><v>PHy</v></cell><cell r="J616"><v>7</v></cell><cell r="K616"><v>1</v></cell></row><row r="617"><cell r="A617" t="str"><v>UTRVUL</v></cell><cell r="B617" t="str"><v>Utricularia vulgaris</v></cell><cell r="C617" t="str"><v>L.</v></cell></row><row r="617"><cell r="E617"><v>0</v></cell><cell r="F617" t="str"><v>nc</v></cell><cell r="G617" t="str"><v>nc</v></cell><cell r="H617"><v>1819</v></cell><cell r="I617" t="str"><v>PHy</v></cell><cell r="J617"><v>7</v></cell><cell r="K617"><v>1</v></cell></row><row r="618"><cell r="A618" t="str"><v>VALSPI</v></cell><cell r="B618" t="str"><v>Vallisneria spiralis</v></cell><cell r="C618" t="str"><v>L.</v></cell><cell r="D618" t="str"><v>IBMR</v></cell><cell r="E618"><v>0</v></cell><cell r="F618"><v>8</v></cell><cell r="G618"><v>2</v></cell><cell r="H618"><v>1598</v></cell><cell r="I618" t="str"><v>PHy</v></cell><cell r="J618"><v>7</v></cell><cell r="K618"><v>1</v></cell></row><row r="619"><cell r="A619" t="str"><v>WOLARH</v></cell><cell r="B619" t="str"><v>Wolffia arrhiza</v></cell><cell r="C619" t="str"><v>(L.) Horkel ex Wimm.</v></cell><cell r="D619" t="str"><v>IBMR</v></cell><cell r="E619"><v>0</v></cell><cell r="F619"><v>6</v></cell><cell r="G619"><v>2</v></cell><cell r="H619"><v>1632</v></cell><cell r="I619" t="str"><v>PHy</v></cell><cell r="J619"><v>7</v></cell><cell r="K619"><v>1</v></cell></row><row r="620"><cell r="A620" t="str"><v>ZANCON</v></cell><cell r="B620" t="str"><v>Zannichellia contorta</v></cell><cell r="C620" t="str"><v>Cham.</v></cell></row><row r="620"><cell r="E620"><v>0</v></cell><cell r="F620" t="str"><v>nc</v></cell><cell r="G620" t="str"><v>nc</v></cell><cell r="H620"><v>19740</v></cell><cell r="I620" t="str"><v>PHy</v></cell><cell r="J620"><v>7</v></cell><cell r="K620"><v>1</v></cell></row><row r="621"><cell r="A621" t="str"><v>ZANOBT</v></cell><cell r="B621" t="str"><v>Zannichellia obtusifolia</v></cell><cell r="C621" t="str"><v>Talavera & al.</v></cell></row><row r="621"><cell r="E621"><v>0</v></cell><cell r="F621" t="str"><v>nc</v></cell><cell r="G621" t="str"><v>nc</v></cell><cell r="H621"><v>19742</v></cell><cell r="I621" t="str"><v>PHy</v></cell><cell r="J621"><v>7</v></cell><cell r="K621"><v>1</v></cell></row><row r="622"><cell r="A622" t="str"><v>ZANPAL</v></cell><cell r="B622" t="str"><v>Zannichellia palustris</v></cell><cell r="C622" t="str"><v>L.</v></cell><cell r="D622" t="str"><v>IBMR</v></cell><cell r="E622"><v>0</v></cell><cell r="F622"><v>5</v></cell><cell r="G622"><v>1</v></cell><cell r="H622"><v>1681</v></cell><cell r="I622" t="str"><v>PHy</v></cell><cell r="J622"><v>7</v></cell><cell r="K622"><v>1</v></cell></row><row r="623"><cell r="A623" t="str"><v>ZANPEL</v></cell><cell r="B623" t="str"><v>Zannichellia peltata</v></cell><cell r="C623" t="str"><v>Bertol.</v></cell></row><row r="623"><cell r="E623"><v>0</v></cell><cell r="F623" t="str"><v>nc</v></cell><cell r="G623" t="str"><v>nc</v></cell><cell r="H623"><v>19745</v></cell><cell r="I623" t="str"><v>PHy</v></cell><cell r="J623"><v>7</v></cell><cell r="K623"><v>1</v></cell></row><row r="624"><cell r="A624" t="str"><v>ZANSPX</v></cell><cell r="B624" t="str"><v>Zannichellia sp.</v></cell><cell r="C624" t="str"><v>L.</v></cell></row><row r="624"><cell r="E624"><v>0</v></cell><cell r="F624" t="str"><v>nc</v></cell><cell r="G624" t="str"><v>nc</v></cell><cell r="H624"><v>1680</v></cell><cell r="I624" t="str"><v>PHy</v></cell><cell r="J624"><v>7</v></cell><cell r="K624"><v>1</v></cell></row><row r="625"><cell r="B625" t="str"><v>- Hélophytes</v></cell></row><row r="625"><cell r="D625" t="str"><v>IBMR</v></cell><cell r="E625"><v>1</v></cell></row><row r="625"><cell r="I625" t="str"><v>PH</v></cell><cell r="J625"><v>8</v></cell></row><row r="626"><cell r="A626" t="str"><v>ACOCAL</v></cell><cell r="B626" t="str"><v>Acorus calamus</v></cell><cell r="C626" t="str"><v>L.</v></cell><cell r="D626" t="str"><v>IBMR</v></cell><cell r="E626"><v>0</v></cell><cell r="F626"><v>7</v></cell><cell r="G626"><v>3</v></cell><cell r="H626"><v>1459</v></cell><cell r="I626" t="str"><v>PHe</v></cell><cell r="J626"><v>8</v></cell><cell r="K626"><v>4</v></cell><cell r="L626" t="str"><v>ACOVUL</v></cell><cell r="M626" t="str"><v>Acorus vulgaris Simonk.</v></cell></row><row r="627"><cell r="A627" t="str"><v>ACOGRA</v></cell><cell r="B627" t="str"><v>Acorus gramineus</v></cell><cell r="C627" t="str"><v>Sol.</v></cell></row><row r="627"><cell r="E627"><v>0</v></cell><cell r="F627" t="str"><v>nc</v></cell><cell r="G627" t="str"><v>nc</v></cell><cell r="H627"><v>19748</v></cell><cell r="I627" t="str"><v>PHe</v></cell><cell r="J627"><v>8</v></cell><cell r="K627"><v>4</v></cell></row><row r="628"><cell r="A628" t="str"><v>AGRSTO</v></cell><cell r="B628" t="str"><v>Agrostis stolonifera</v></cell><cell r="C628" t="str"><v>L.</v></cell><cell r="D628" t="str"><v>IBMR</v></cell><cell r="E628"><v>0</v></cell><cell r="F628"><v>10</v></cell><cell r="G628"><v>1</v></cell><cell r="H628"><v>1543</v></cell><cell r="I628" t="str"><v>PHe</v></cell><cell r="J628"><v>8</v></cell><cell r="K628"><v>4</v></cell></row><row r="629"><cell r="A629" t="str"><v>BEGCAP</v></cell><cell r="B629" t="str"><v>Bergia capensis</v></cell><cell r="C629" t="str"><v>L.</v></cell></row><row r="629"><cell r="E629"><v>0</v></cell><cell r="F629" t="str"><v>nc</v></cell><cell r="G629" t="str"><v>nc</v></cell><cell r="H629"><v>19530</v></cell><cell r="I629" t="str"><v>PHe</v></cell><cell r="J629"><v>8</v></cell><cell r="K629"><v>4</v></cell></row><row r="630"><cell r="A630" t="str"><v>BERERE</v></cell><cell r="B630" t="str"><v>Berula erecta</v></cell><cell r="C630" t="str"><v>(Huds.) Coville     </v></cell><cell r="D630" t="str"><v>IBMR</v></cell><cell r="E630"><v>0</v></cell><cell r="F630"><v>14</v></cell><cell r="G630"><v>2</v></cell><cell r="H630"><v>1977</v></cell><cell r="I630" t="str"><v>PHe</v></cell><cell r="J630"><v>8</v></cell><cell r="K630"><v>4</v></cell><cell r="L630" t="str"><v>SIEERE</v></cell><cell r="M630" t="str"><v>Siella erecta  (Huds.) M. Pimen.</v></cell><cell r="N630" t="str"><v>SIUERE</v></cell><cell r="O630" t="str"><v>Sium erectum Huds.</v></cell></row><row r="631"><cell r="A631" t="str"><v>BOLMAR</v></cell><cell r="B631" t="str"><v>Bolboschoenus maritimus</v></cell><cell r="C631" t="str"><v>(L.) Palla</v></cell></row><row r="631"><cell r="E631"><v>0</v></cell><cell r="F631" t="str"><v>nc</v></cell><cell r="G631" t="str"><v>nc</v></cell><cell r="H631"><v>19533</v></cell><cell r="I631" t="str"><v>PHe</v></cell><cell r="J631"><v>8</v></cell><cell r="K631"><v>4</v></cell><cell r="L631" t="str"><v>SCIMAR</v></cell><cell r="M631" t="str"><v>Scirpus maritimus L.</v></cell></row><row r="632"><cell r="A632" t="str"><v>BUTUMB</v></cell><cell r="B632" t="str"><v>Butomus umbellatus</v></cell><cell r="C632" t="str"><v>L.</v></cell><cell r="D632" t="str"><v>IBMR</v></cell><cell r="E632"><v>0</v></cell><cell r="F632"><v>9</v></cell><cell r="G632"><v>2</v></cell><cell r="H632"><v>1464</v></cell><cell r="I632" t="str"><v>PHe</v></cell><cell r="J632"><v>8</v></cell><cell r="K632"><v>4</v></cell></row><row r="633"><cell r="A633" t="str"><v>CAHPAL</v></cell><cell r="B633" t="str"><v>Caltha palustris</v></cell><cell r="C633" t="str"><v>L.</v></cell></row><row r="633"><cell r="E633"><v>0</v></cell><cell r="F633" t="str"><v>nc</v></cell><cell r="G633" t="str"><v>nc</v></cell><cell r="H633"><v>1893</v></cell><cell r="I633" t="str"><v>PHe</v></cell><cell r="J633"><v>8</v></cell><cell r="K633"><v>4</v></cell></row><row r="634"><cell r="A634" t="str"><v>CARACU</v></cell><cell r="B634" t="str"><v>Carex acuta</v></cell><cell r="C634" t="str"><v>L.</v></cell></row><row r="634"><cell r="E634"><v>0</v></cell><cell r="F634" t="str"><v>nc</v></cell><cell r="G634" t="str"><v>nc</v></cell><cell r="H634"><v>1467</v></cell><cell r="I634" t="str"><v>PHe</v></cell><cell r="J634"><v>8</v></cell><cell r="K634"><v>4</v></cell><cell r="L634" t="str"><v>CARGRA</v></cell><cell r="M634" t="str"><v>Carex gracilis  Curtis</v></cell></row><row r="635"><cell r="A635" t="str"><v>CARAQU</v></cell><cell r="B635" t="str"><v>Carex aquatilis</v></cell><cell r="C635" t="str"><v>Wahlenberg</v></cell></row><row r="635"><cell r="E635"><v>0</v></cell><cell r="F635" t="str"><v>nc</v></cell><cell r="G635" t="str"><v>nc</v></cell><cell r="H635"><v>1469</v></cell><cell r="I635" t="str"><v>PHe</v></cell><cell r="J635"><v>8</v></cell><cell r="K635"><v>4</v></cell></row><row r="636"><cell r="A636" t="str"><v>CARBUE</v></cell><cell r="B636" t="str"><v>Carex buekii</v></cell><cell r="C636" t="str"><v>Wimm.</v></cell></row><row r="636"><cell r="E636"><v>0</v></cell><cell r="F636" t="str"><v>nc</v></cell><cell r="G636" t="str"><v>nc</v></cell><cell r="H636"><v>19568</v></cell><cell r="I636" t="str"><v>PHe</v></cell><cell r="J636"><v>8</v></cell><cell r="K636"><v>4</v></cell></row><row r="637"><cell r="A637" t="str"><v>CARCUR</v></cell><cell r="B637" t="str"><v>Carex curta </v></cell><cell r="C637" t="str"><v>Gooden</v></cell></row><row r="637"><cell r="E637"><v>0</v></cell><cell r="F637" t="str"><v>nc</v></cell><cell r="G637" t="str"><v>nc</v></cell><cell r="H637"><v>1471</v></cell><cell r="I637" t="str"><v>PHe</v></cell><cell r="J637"><v>8</v></cell><cell r="K637"><v>4</v></cell></row><row r="638"><cell r="A638" t="str"><v>CARLAS</v></cell><cell r="B638" t="str"><v>Carex lasiocarpa</v></cell><cell r="C638" t="str"><v>Ehrh.</v></cell></row><row r="638"><cell r="E638"><v>0</v></cell><cell r="F638" t="str"><v>nc</v></cell><cell r="G638" t="str"><v>nc</v></cell><cell r="H638"><v>19575</v></cell><cell r="I638" t="str"><v>PHe</v></cell><cell r="J638"><v>8</v></cell><cell r="K638"><v>4</v></cell></row><row r="639"><cell r="A639" t="str"><v>CARLIM</v></cell><cell r="B639" t="str"><v>Carex limosa</v></cell><cell r="C639" t="str"><v>L.</v></cell></row><row r="639"><cell r="E639"><v>0</v></cell><cell r="F639" t="str"><v>nc</v></cell><cell r="G639" t="str"><v>nc</v></cell><cell r="H639"><v>19577</v></cell><cell r="I639" t="str"><v>PHe</v></cell><cell r="J639"><v>8</v></cell><cell r="K639"><v>4</v></cell></row><row r="640"><cell r="A640" t="str"><v>CARPAN</v></cell><cell r="B640" t="str"><v>Carex paniculata</v></cell><cell r="C640" t="str"><v>L.</v></cell></row><row r="640"><cell r="E640"><v>0</v></cell><cell r="F640" t="str"><v>nc</v></cell><cell r="G640" t="str"><v>nc</v></cell><cell r="H640"><v>1484</v></cell><cell r="I640" t="str"><v>PHe</v></cell><cell r="J640"><v>8</v></cell><cell r="K640"><v>4</v></cell></row><row r="641"><cell r="A641" t="str"><v>CARPSE</v></cell><cell r="B641" t="str"><v>Carex pseudocyperus</v></cell><cell r="C641" t="str"><v>L.</v></cell></row><row r="641"><cell r="E641"><v>0</v></cell><cell r="F641" t="str"><v>nc</v></cell><cell r="G641" t="str"><v>nc</v></cell><cell r="H641"><v>1486</v></cell><cell r="I641" t="str"><v>PHe</v></cell><cell r="J641"><v>8</v></cell><cell r="K641"><v>4</v></cell></row><row r="642"><cell r="A642" t="str"><v>CARREM</v></cell><cell r="B642" t="str"><v>Carex remota</v></cell><cell r="C642" t="str"><v>L.</v></cell></row><row r="642"><cell r="E642"><v>0</v></cell><cell r="F642" t="str"><v>nc</v></cell><cell r="G642" t="str"><v>nc</v></cell><cell r="H642"><v>1488</v></cell><cell r="I642" t="str"><v>PHe</v></cell><cell r="J642"><v>8</v></cell><cell r="K642"><v>4</v></cell></row><row r="643"><cell r="A643" t="str"><v>CARROS</v></cell><cell r="B643" t="str"><v>Carex rostrata</v></cell><cell r="C643" t="str"><v>Stokes</v></cell><cell r="D643" t="str"><v>IBMR</v></cell><cell r="E643"><v>0</v></cell><cell r="F643"><v>15</v></cell><cell r="G643"><v>3</v></cell><cell r="H643"><v>1490</v></cell><cell r="I643" t="str"><v>PHe</v></cell><cell r="J643"><v>8</v></cell><cell r="K643"><v>4</v></cell></row><row r="644"><cell r="A644" t="str"><v>CARVES</v></cell><cell r="B644" t="str"><v>Carex vesicaria</v></cell><cell r="C644" t="str"><v>L.</v></cell><cell r="D644" t="str"><v>IBMR</v></cell><cell r="E644"><v>0</v></cell><cell r="F644"><v>12</v></cell><cell r="G644"><v>2</v></cell><cell r="H644"><v>1491</v></cell><cell r="I644" t="str"><v>PHe</v></cell><cell r="J644"><v>8</v></cell><cell r="K644"><v>4</v></cell></row><row r="645"><cell r="A645" t="str"><v>CARVUL</v></cell><cell r="B645" t="str"><v>Carex vulpina</v></cell><cell r="C645" t="str"><v>L.</v></cell></row><row r="645"><cell r="E645"><v>0</v></cell><cell r="F645" t="str"><v>nc</v></cell><cell r="G645" t="str"><v>nc</v></cell><cell r="H645"><v>19581</v></cell><cell r="I645" t="str"><v>PHe</v></cell><cell r="J645"><v>8</v></cell><cell r="K645"><v>4</v></cell></row><row r="646"><cell r="A646" t="str"><v>CRPVER</v></cell><cell r="B646" t="str"><v>Caropsis verticillato-inundata </v></cell><cell r="C646" t="str"><v>(Thore) Rauschert</v></cell></row><row r="646"><cell r="E646"><v>0</v></cell><cell r="F646" t="str"><v>nc</v></cell><cell r="G646" t="str"><v>nc</v></cell><cell r="H646"><v>31593</v></cell><cell r="I646" t="str"><v>PHe</v></cell><cell r="J646"><v>8</v></cell><cell r="K646"><v>4</v></cell><cell r="L646" t="str"><v>THRVER</v></cell><cell r="M646" t="str"><v>Thorella verticillatinundata (Thore) Briq.</v></cell></row><row r="647"><cell r="A647" t="str"><v>CLDMAR</v></cell><cell r="B647" t="str"><v>Cladium mariscus</v></cell><cell r="C647" t="str"><v>(L.) Pohl</v></cell></row><row r="647"><cell r="E647"><v>0</v></cell><cell r="F647" t="str"><v>nc</v></cell><cell r="G647" t="str"><v>nc</v></cell><cell r="H647"><v>1493</v></cell><cell r="I647" t="str"><v>PHe</v></cell><cell r="J647"><v>8</v></cell><cell r="K647"><v>4</v></cell></row><row r="648"><cell r="A648" t="str"><v>COTCOR</v></cell><cell r="B648" t="str"><v>Cotula coronopifolia</v></cell><cell r="C648" t="str"><v>L.</v></cell></row><row r="648"><cell r="E648"><v>0</v></cell><cell r="F648" t="str"><v>nc</v></cell><cell r="G648" t="str"><v>nc</v></cell><cell r="H648"><v>19602</v></cell><cell r="I648" t="str"><v>PHe</v></cell><cell r="J648"><v>8</v></cell><cell r="K648"><v>4</v></cell></row><row r="649"><cell r="A649" t="str"><v>CYPFLA</v></cell><cell r="B649" t="str"><v>Cyperus flavescens</v></cell><cell r="C649" t="str"><v>L.</v></cell></row><row r="649"><cell r="E649"><v>0</v></cell><cell r="F649" t="str"><v>nc</v></cell><cell r="G649" t="str"><v>nc</v></cell><cell r="H649"><v>1498</v></cell><cell r="I649" t="str"><v>PHe</v></cell><cell r="J649"><v>8</v></cell><cell r="K649"><v>4</v></cell></row><row r="650"><cell r="A650" t="str"><v>CYPSER</v></cell><cell r="B650" t="str"><v>Cyperus serotinus</v></cell><cell r="C650" t="str"><v>Rottb.</v></cell></row><row r="650"><cell r="E650"><v>0</v></cell><cell r="F650" t="str"><v>nc</v></cell><cell r="G650" t="str"><v>nc</v></cell><cell r="H650"><v>1502</v></cell><cell r="I650" t="str"><v>PHe</v></cell><cell r="J650"><v>8</v></cell><cell r="K650"><v>4</v></cell></row><row r="651"><cell r="A651" t="str"><v>DESSET</v></cell><cell r="B651" t="str"><v>Deschampsia setacea</v></cell><cell r="C651" t="str"><v>(Huds.) Hack.</v></cell></row><row r="651"><cell r="E651"><v>0</v></cell><cell r="F651" t="str"><v>nc</v></cell><cell r="G651" t="str"><v>nc</v></cell><cell r="H651"><v>19615</v></cell><cell r="I651" t="str"><v>PHe</v></cell><cell r="J651"><v>8</v></cell><cell r="K651"><v>4</v></cell></row><row r="652"><cell r="A652" t="str"><v>DROANG</v></cell><cell r="B652" t="str"><v>Drosera anglica</v></cell><cell r="C652" t="str"><v>Huds.</v></cell></row><row r="652"><cell r="E652"><v>0</v></cell><cell r="F652" t="str"><v>nc</v></cell><cell r="G652" t="str"><v>nc</v></cell><cell r="H652"><v>1530</v></cell><cell r="I652" t="str"><v>PHe</v></cell><cell r="J652"><v>8</v></cell><cell r="K652"><v>5</v></cell></row><row r="653"><cell r="A653" t="str"><v>DROINT</v></cell><cell r="B653" t="str"><v>Drosera intermedia</v></cell><cell r="C653" t="str"><v>Hayne</v></cell></row><row r="653"><cell r="E653"><v>0</v></cell><cell r="F653" t="str"><v>nc</v></cell><cell r="G653" t="str"><v>nc</v></cell><cell r="H653"><v>1531</v></cell><cell r="I653" t="str"><v>PHe</v></cell><cell r="J653"><v>8</v></cell><cell r="K653"><v>5</v></cell></row><row r="654"><cell r="A654" t="str"><v>DROROT</v></cell><cell r="B654" t="str"><v>Drosera rotundifolia</v></cell><cell r="C654" t="str"><v>L.</v></cell></row><row r="654"><cell r="E654"><v>0</v></cell><cell r="F654" t="str"><v>nc</v></cell><cell r="G654" t="str"><v>nc</v></cell><cell r="H654"><v>1532</v></cell><cell r="I654" t="str"><v>PHe</v></cell><cell r="J654"><v>8</v></cell><cell r="K654"><v>5</v></cell></row><row r="655"><cell r="A655" t="str"><v>ELAALS</v></cell><cell r="B655" t="str"><v>Elatine alsinastrum</v></cell><cell r="C655" t="str"><v>L.</v></cell></row><row r="655"><cell r="E655"><v>0</v></cell><cell r="F655" t="str"><v>nc</v></cell><cell r="G655" t="str"><v>nc</v></cell><cell r="H655"><v>1535</v></cell><cell r="I655" t="str"><v>PHe</v></cell><cell r="J655"><v>8</v></cell><cell r="K655"><v>2</v></cell></row><row r="656"><cell r="A656" t="str"><v>ELAAMB</v></cell><cell r="B656" t="str"><v>Elatine ambigua</v></cell><cell r="C656" t="str"><v>Wight</v></cell></row><row r="656"><cell r="E656"><v>0</v></cell><cell r="F656" t="str"><v>nc</v></cell><cell r="G656" t="str"><v>nc</v></cell><cell r="H656"><v>19629</v></cell><cell r="I656" t="str"><v>PHe</v></cell><cell r="J656"><v>8</v></cell><cell r="K656"><v>2</v></cell></row><row r="657"><cell r="A657" t="str"><v>ELABRO</v></cell><cell r="B657" t="str"><v>Elatine brochonii</v></cell><cell r="C657" t="str"><v>Clavaud</v></cell></row><row r="657"><cell r="E657"><v>0</v></cell><cell r="F657" t="str"><v>nc</v></cell><cell r="G657" t="str"><v>nc</v></cell><cell r="H657"><v>19630</v></cell><cell r="I657" t="str"><v>PHe</v></cell><cell r="J657"><v>8</v></cell><cell r="K657"><v>2</v></cell></row><row r="658"><cell r="A658" t="str"><v>ELAHEX</v></cell><cell r="B658" t="str"><v>Elatine hexandra</v></cell><cell r="C658" t="str"><v>(Lapierre) DC.</v></cell></row><row r="658"><cell r="E658"><v>0</v></cell><cell r="F658" t="str"><v>nc</v></cell><cell r="G658" t="str"><v>nc</v></cell><cell r="H658"><v>1536</v></cell><cell r="I658" t="str"><v>PHe</v></cell><cell r="J658"><v>8</v></cell><cell r="K658"><v>2</v></cell></row><row r="659"><cell r="A659" t="str"><v>ELAHUN</v></cell><cell r="B659" t="str"><v>Elatine hungarica</v></cell><cell r="C659" t="str"><v>Moesz.</v></cell></row><row r="659"><cell r="E659"><v>0</v></cell><cell r="F659" t="str"><v>nc</v></cell><cell r="G659" t="str"><v>nc</v></cell><cell r="H659"><v>19631</v></cell><cell r="I659" t="str"><v>PHe</v></cell><cell r="J659"><v>8</v></cell><cell r="K659"><v>2</v></cell></row><row r="660"><cell r="A660" t="str"><v>ELAHYD</v></cell><cell r="B660" t="str"><v>Elatine hydropiper</v></cell><cell r="C660" t="str"><v>L.</v></cell></row><row r="660"><cell r="E660"><v>0</v></cell><cell r="F660" t="str"><v>nc</v></cell><cell r="G660" t="str"><v>nc</v></cell><cell r="H660"><v>1537</v></cell><cell r="I660" t="str"><v>PHe</v></cell><cell r="J660"><v>8</v></cell><cell r="K660"><v>2</v></cell><cell r="L660" t="str"><v>ELAORT</v></cell><cell r="M660" t="str"><v>Elatine orthosperma Düben</v></cell></row><row r="661"><cell r="A661" t="str"><v>ELAHYM</v></cell><cell r="B661" t="str"><v>Elatine hydropiper subsp. macropoda</v></cell><cell r="C661" t="str"><v>(Guss.) O.Bolòs & Vigo</v></cell></row><row r="661"><cell r="E661"><v>0</v></cell><cell r="F661" t="str"><v>nc</v></cell><cell r="G661" t="str"><v>nc</v></cell><cell r="H661"><v>31582</v></cell><cell r="I661" t="str"><v>PHe</v></cell><cell r="J661"><v>8</v></cell><cell r="K661"><v>2</v></cell><cell r="L661" t="str"><v>ELAMAC</v></cell><cell r="M661" t="str"><v>Elatine macropoda Guss.</v></cell></row><row r="662"><cell r="A662" t="str"><v>ELASPX</v></cell><cell r="B662" t="str"><v>Elatine sp.</v></cell><cell r="C662" t="str"><v>L.</v></cell></row><row r="662"><cell r="E662"><v>0</v></cell><cell r="F662" t="str"><v>nc</v></cell><cell r="G662" t="str"><v>nc</v></cell><cell r="H662"><v>1534</v></cell><cell r="I662" t="str"><v>PHe</v></cell><cell r="J662"><v>8</v></cell><cell r="K662"><v>2</v></cell></row><row r="663"><cell r="A663" t="str"><v>ELATRI</v></cell><cell r="B663" t="str"><v>Elatine triandra</v></cell><cell r="C663" t="str"><v>Schkuhr</v></cell></row><row r="663"><cell r="E663"><v>0</v></cell><cell r="F663" t="str"><v>nc</v></cell><cell r="G663" t="str"><v>nc</v></cell><cell r="H663"><v>19634</v></cell><cell r="I663" t="str"><v>PHe</v></cell><cell r="J663"><v>8</v></cell><cell r="K663"><v>2</v></cell></row><row r="664"><cell r="A664" t="str"><v>ELEACI</v></cell><cell r="B664" t="str"><v>Eleocharis acicularis</v></cell><cell r="C664" t="str"><v>(L) Roem & Schult.</v></cell></row><row r="664"><cell r="E664"><v>0</v></cell><cell r="F664" t="str"><v>nc</v></cell><cell r="G664" t="str"><v>nc</v></cell><cell r="H664"><v>1504</v></cell><cell r="I664" t="str"><v>PHe</v></cell><cell r="J664"><v>8</v></cell><cell r="K664"><v>4</v></cell></row><row r="665"><cell r="A665" t="str"><v>ELEMAM</v></cell><cell r="B665" t="str"><v>Eleocharis mamillata</v></cell><cell r="C665" t="str"><v>H. Lindb.</v></cell></row><row r="665"><cell r="E665"><v>0</v></cell><cell r="F665" t="str"><v>nc</v></cell><cell r="G665" t="str"><v>nc</v></cell><cell r="H665"><v>19636</v></cell><cell r="I665" t="str"><v>PHe</v></cell><cell r="J665"><v>8</v></cell><cell r="K665"><v>4</v></cell></row><row r="666"><cell r="A666" t="str"><v>ELEMAA</v></cell><cell r="B666" t="str"><v>Eleocharis mamillata subsp. austriaca </v></cell><cell r="C666" t="str"><v>(Hayek) Strandh.</v></cell></row><row r="666"><cell r="E666"><v>0</v></cell><cell r="F666" t="str"><v>nc</v></cell><cell r="G666" t="str"><v>nc</v></cell><cell r="H666"><v>31598</v></cell><cell r="I666" t="str"><v>PHe</v></cell><cell r="J666"><v>8</v></cell><cell r="K666"><v>4</v></cell><cell r="L666" t="str"><v>ELEAUS</v></cell><cell r="M666" t="str"><v>Eleocharis austriaca Hayek</v></cell></row><row r="667"><cell r="A667" t="str"><v>ELEMUL</v></cell><cell r="B667" t="str"><v>Eleocharis multicaulis</v></cell><cell r="C667" t="str"><v>(Sm.) Desv.</v></cell></row><row r="667"><cell r="E667"><v>0</v></cell><cell r="F667" t="str"><v>nc</v></cell><cell r="G667" t="str"><v>nc</v></cell><cell r="H667"><v>1505</v></cell><cell r="I667" t="str"><v>PHe</v></cell><cell r="J667"><v>8</v></cell><cell r="K667"><v>4</v></cell></row><row r="668"><cell r="A668" t="str"><v>ELEOVA</v></cell><cell r="B668" t="str"><v>Eleocharis ovata</v></cell><cell r="C668" t="str"><v>(Roth) Roem. & Schult.</v></cell></row><row r="668"><cell r="E668"><v>0</v></cell><cell r="F668" t="str"><v>nc</v></cell><cell r="G668" t="str"><v>nc</v></cell><cell r="H668"><v>19637</v></cell><cell r="I668" t="str"><v>PHe</v></cell><cell r="J668"><v>8</v></cell><cell r="K668"><v>4</v></cell></row><row r="669"><cell r="A669" t="str"><v>ELEPAL</v></cell><cell r="B669" t="str"><v>Eleocharis palustris</v></cell><cell r="C669" t="str"><v>(L.) Roem. & Schult.</v></cell><cell r="D669" t="str"><v>IBMR</v></cell><cell r="E669"><v>0</v></cell><cell r="F669"><v>12</v></cell><cell r="G669"><v>2</v></cell><cell r="H669"><v>1506</v></cell><cell r="I669" t="str"><v>PHe</v></cell><cell r="J669"><v>8</v></cell><cell r="K669"><v>4</v></cell></row><row r="670"><cell r="A670" t="str"><v>ELEPAR</v></cell><cell r="B670" t="str"><v>Eleocharis parvula</v></cell><cell r="C670" t="str"><v>(Roem. & Schult.) Link ex Bluff, Nees & Schauer</v></cell></row><row r="670"><cell r="E670"><v>0</v></cell><cell r="F670" t="str"><v>nc</v></cell><cell r="G670" t="str"><v>nc</v></cell><cell r="H670"><v>19640</v></cell><cell r="I670" t="str"><v>PHe</v></cell><cell r="J670"><v>8</v></cell><cell r="K670"><v>4</v></cell></row><row r="671"><cell r="A671" t="str"><v>ELEQUI</v></cell><cell r="B671" t="str"><v>Eleocharis quinqueflora</v></cell><cell r="C671" t="str"><v>(F. X. Hartman) O.Schwarz  </v></cell></row><row r="671"><cell r="E671"><v>0</v></cell><cell r="F671" t="str"><v>nc</v></cell><cell r="G671" t="str"><v>nc</v></cell><cell r="H671"><v>1507</v></cell><cell r="I671" t="str"><v>PHe</v></cell><cell r="J671"><v>8</v></cell><cell r="K671"><v>4</v></cell></row><row r="672"><cell r="A672" t="str"><v>ELESPX</v></cell><cell r="B672" t="str"><v>Eleocharis sp.</v></cell><cell r="C672" t="str"><v>R.Br.</v></cell></row><row r="672"><cell r="E672"><v>0</v></cell><cell r="F672" t="str"><v>nc</v></cell><cell r="G672" t="str"><v>nc</v></cell><cell r="H672"><v>1503</v></cell><cell r="I672" t="str"><v>PHe</v></cell><cell r="J672"><v>8</v></cell><cell r="K672"><v>4</v></cell></row><row r="673"><cell r="A673" t="str"><v>ELEUNI</v></cell><cell r="B673" t="str"><v>Eleocharis uniglumis</v></cell><cell r="C673" t="str"><v>(Link) Schult.    </v></cell></row><row r="673"><cell r="E673"><v>0</v></cell><cell r="F673" t="str"><v>nc</v></cell><cell r="G673" t="str"><v>nc</v></cell><cell r="H673"><v>1508</v></cell><cell r="I673" t="str"><v>PHe</v></cell><cell r="J673"><v>8</v></cell><cell r="K673"><v>4</v></cell></row><row r="674"><cell r="A674" t="str"><v>ERYCOR</v></cell><cell r="B674" t="str"><v>Eryngium corniculatum</v></cell><cell r="C674" t="str"><v>Lam.</v></cell></row><row r="674"><cell r="E674"><v>0</v></cell><cell r="F674" t="str"><v>nc</v></cell><cell r="G674" t="str"><v>nc</v></cell><cell r="H674"><v>19651</v></cell><cell r="I674" t="str"><v>PHe</v></cell><cell r="J674"><v>8</v></cell><cell r="K674"><v>2</v></cell></row><row r="675"><cell r="A675" t="str"><v>ERYGAL</v></cell><cell r="B675" t="str"><v>Eryngium galioides</v></cell><cell r="C675" t="str"><v>Lam.</v></cell></row><row r="675"><cell r="E675"><v>0</v></cell><cell r="F675" t="str"><v>nc</v></cell><cell r="G675" t="str"><v>nc</v></cell><cell r="H675"><v>19652</v></cell><cell r="I675" t="str"><v>PHe</v></cell><cell r="J675"><v>8</v></cell><cell r="K675"><v>2</v></cell></row><row r="676"><cell r="A676" t="str"><v>ERYVIV</v></cell><cell r="B676" t="str"><v>Eryngium viviparum</v></cell><cell r="C676" t="str"><v>J.Gay</v></cell></row><row r="676"><cell r="E676"><v>0</v></cell><cell r="F676" t="str"><v>nc</v></cell><cell r="G676" t="str"><v>nc</v></cell><cell r="H676"><v>19653</v></cell><cell r="I676" t="str"><v>PHe</v></cell><cell r="J676"><v>8</v></cell><cell r="K676"><v>2</v></cell></row><row r="677"><cell r="A677" t="str"><v>FIMANN</v></cell><cell r="B677" t="str"><v>Fimbristylis annua</v></cell><cell r="C677" t="str"><v>(All.) Roem. & Schult.</v></cell></row><row r="677"><cell r="E677"><v>0</v></cell><cell r="F677" t="str"><v>nc</v></cell><cell r="G677" t="str"><v>nc</v></cell><cell r="H677"><v>19660</v></cell><cell r="I677" t="str"><v>PHe</v></cell><cell r="J677"><v>8</v></cell><cell r="K677"><v>4</v></cell></row><row r="678"><cell r="A678" t="str"><v>FUIPUB</v></cell><cell r="B678" t="str"><v>Fuirena pubescens</v></cell><cell r="C678" t="str"><v>(Poir.) Kunth</v></cell></row><row r="678"><cell r="E678"><v>0</v></cell><cell r="F678" t="str"><v>nc</v></cell><cell r="G678" t="str"><v>nc</v></cell><cell r="H678"><v>19763</v></cell><cell r="I678" t="str"><v>PHe</v></cell><cell r="J678"><v>8</v></cell><cell r="K678"><v>4</v></cell></row><row r="679"><cell r="A679" t="str"><v>GLYAQU</v></cell><cell r="B679" t="str"><v>Glyceria aquatica</v></cell><cell r="C679" t="str"><v>(L.) Wahlb.</v></cell></row><row r="679"><cell r="E679"><v>0</v></cell><cell r="F679" t="str"><v>nc</v></cell><cell r="G679" t="str"><v>nc</v></cell><cell r="H679"><v>19768</v></cell><cell r="I679" t="str"><v>PHe</v></cell><cell r="J679"><v>8</v></cell><cell r="K679"><v>4</v></cell></row><row r="680"><cell r="A680" t="str"><v>GLYDEC</v></cell><cell r="B680" t="str"><v>Glyceria declinata</v></cell><cell r="C680" t="str"><v>Bréb.</v></cell></row><row r="680"><cell r="E680"><v>0</v></cell><cell r="F680" t="str"><v>nc</v></cell><cell r="G680" t="str"><v>nc</v></cell><cell r="H680"><v>1563</v></cell><cell r="I680" t="str"><v>PHe</v></cell><cell r="J680"><v>8</v></cell><cell r="K680"><v>4</v></cell></row><row r="681"><cell r="A681" t="str"><v>GLYFLU</v></cell><cell r="B681" t="str"><v>Glyceria fluitans</v></cell><cell r="C681" t="str"><v>(L.) R.Br.</v></cell><cell r="D681" t="str"><v>IBMR</v></cell><cell r="E681"><v>0</v></cell><cell r="F681"><v>14</v></cell><cell r="G681"><v>2</v></cell><cell r="H681"><v>1564</v></cell><cell r="I681" t="str"><v>PHe</v></cell><cell r="J681"><v>8</v></cell><cell r="K681"><v>4</v></cell></row><row r="682"><cell r="A682" t="str"><v>GLYMAX</v></cell><cell r="B682" t="str"><v>Glyceria maxima</v></cell><cell r="C682" t="str"><v>(Hartm.) Holmb.</v></cell></row><row r="682"><cell r="E682"><v>0</v></cell><cell r="F682" t="str"><v>nc</v></cell><cell r="G682" t="str"><v>nc</v></cell><cell r="H682"><v>1565</v></cell><cell r="I682" t="str"><v>PHe</v></cell><cell r="J682"><v>8</v></cell><cell r="K682"><v>4</v></cell></row><row r="683"><cell r="A683" t="str"><v>GLYNOT</v></cell><cell r="B683" t="str"><v>Glyceria notata</v></cell><cell r="C683" t="str"><v>Chevall.</v></cell></row><row r="683"><cell r="E683"><v>0</v></cell><cell r="F683" t="str"><v>nc</v></cell><cell r="G683" t="str"><v>nc</v></cell><cell r="H683"><v>1566</v></cell><cell r="I683" t="str"><v>PHe</v></cell><cell r="J683"><v>8</v></cell><cell r="K683"><v>4</v></cell></row><row r="684"><cell r="A684" t="str"><v>GLYSPX</v></cell><cell r="B684" t="str"><v>Glyceria sp.</v></cell><cell r="C684" t="str"><v>R.Br.</v></cell></row><row r="684"><cell r="E684"><v>0</v></cell><cell r="F684" t="str"><v>nc</v></cell><cell r="G684" t="str"><v>nc</v></cell><cell r="H684"><v>1562</v></cell><cell r="I684" t="str"><v>PHe</v></cell><cell r="J684"><v>8</v></cell><cell r="K684"><v>4</v></cell></row><row r="685"><cell r="A685" t="str"><v>HELREP</v></cell><cell r="B685" t="str"><v>Helosciadium repens </v></cell><cell r="C685" t="str"><v>(Jacq.) W.D.J.Koch</v></cell></row><row r="685"><cell r="E685"><v>0</v></cell><cell r="F685" t="str"><v>nc</v></cell><cell r="G685" t="str"><v>nc</v></cell><cell r="H685"><v>30911</v></cell><cell r="I685" t="str"><v>PHe</v></cell><cell r="J685"><v>8</v></cell><cell r="K685"><v>4</v></cell><cell r="L685" t="str"><v>APIREP</v></cell><cell r="M685" t="str"><v>Apium repens (Jacq.) Lag.</v></cell></row><row r="686"><cell r="A686" t="str"><v>HYPELO</v></cell><cell r="B686" t="str"><v>Hypericum elodes</v></cell><cell r="C686" t="str"><v>L.</v></cell><cell r="D686" t="str"><v>IBMR</v></cell><cell r="E686"><v>0</v></cell><cell r="F686"><v>17</v></cell><cell r="G686"><v>3</v></cell><cell r="H686"><v>1785</v></cell><cell r="I686" t="str"><v>PHe</v></cell><cell r="J686"><v>8</v></cell><cell r="K686"><v>4</v></cell><cell r="L686" t="str"><v>ELDPAL</v></cell><cell r="M686" t="str"><v>Elodes palustris Spach.</v></cell><cell r="N686" t="str"><v>HELPAL</v></cell><cell r="O686" t="str"><v>Helodes palustris Spach</v></cell></row><row r="687"><cell r="A687" t="str"><v>IRIPSE</v></cell><cell r="B687" t="str"><v>Iris pseudacorus</v></cell><cell r="C687" t="str"><v>L.</v></cell><cell r="D687" t="str"><v>IBMR</v></cell><cell r="E687"><v>0</v></cell><cell r="F687"><v>10</v></cell><cell r="G687"><v>1</v></cell><cell r="H687"><v>1601</v></cell><cell r="I687" t="str"><v>PHe</v></cell><cell r="J687"><v>8</v></cell><cell r="K687"><v>4</v></cell></row><row r="688"><cell r="A688" t="str"><v>JUNBUL</v></cell><cell r="B688" t="str"><v>Juncus bulbosus</v></cell><cell r="C688" t="str"><v>L.</v></cell><cell r="D688" t="str"><v>IBMR</v></cell><cell r="E688"><v>0</v></cell><cell r="F688"><v>16</v></cell><cell r="G688"><v>3</v></cell><cell r="H688"><v>1611</v></cell><cell r="I688" t="str"><v>PHe</v></cell><cell r="J688"><v>8</v></cell><cell r="K688"><v>2</v></cell></row><row r="689"><cell r="A689" t="str"><v>JUNCON</v></cell><cell r="B689" t="str"><v>Juncus conglomeratus</v></cell><cell r="C689" t="str"><v>L.</v></cell></row><row r="689"><cell r="E689"><v>0</v></cell><cell r="F689" t="str"><v>nc</v></cell><cell r="G689" t="str"><v>nc</v></cell><cell r="H689"><v>1612</v></cell><cell r="I689" t="str"><v>PHe</v></cell><cell r="J689"><v>8</v></cell><cell r="K689"><v>5</v></cell></row><row r="690"><cell r="A690" t="str"><v>JUNFIL</v></cell><cell r="B690" t="str"><v>Juncus filiformis</v></cell><cell r="C690" t="str"><v>L.</v></cell></row><row r="690"><cell r="E690"><v>0</v></cell><cell r="F690" t="str"><v>nc</v></cell><cell r="G690" t="str"><v>nc</v></cell><cell r="H690"><v>19819</v></cell><cell r="I690" t="str"><v>PHe</v></cell><cell r="J690"><v>8</v></cell><cell r="K690"><v>4</v></cell></row><row r="691"><cell r="A691" t="str"><v>JUNHET</v></cell><cell r="B691" t="str"><v>Juncus heterophyllus</v></cell><cell r="C691" t="str"><v>Dufour</v></cell></row><row r="691"><cell r="E691"><v>0</v></cell><cell r="F691" t="str"><v>nc</v></cell><cell r="G691" t="str"><v>nc</v></cell><cell r="H691"><v>1615</v></cell><cell r="I691" t="str"><v>PHe</v></cell><cell r="J691"><v>8</v></cell><cell r="K691"><v>4</v></cell></row><row r="692"><cell r="A692" t="str"><v>LILSCI</v></cell><cell r="B692" t="str"><v>Lilaea scilloides</v></cell><cell r="C692" t="str"><v>(Poir.) Hauman</v></cell></row><row r="692"><cell r="E692"><v>0</v></cell><cell r="F692" t="str"><v>nc</v></cell><cell r="G692" t="str"><v>nc</v></cell><cell r="H692"><v>19837</v></cell><cell r="I692" t="str"><v>PHe</v></cell><cell r="J692"><v>8</v></cell><cell r="K692"><v>4</v></cell></row><row r="693"><cell r="A693" t="str"><v>LUDGRA</v></cell><cell r="B693" t="str"><v>Ludwigia grandiflora</v></cell><cell r="C693" t="str"><v>(Michx.) Greuter & Burdet</v></cell></row><row r="693"><cell r="E693"><v>0</v></cell><cell r="F693" t="str"><v>nc</v></cell><cell r="G693" t="str"><v>nc</v></cell><cell r="H693"><v>19845</v></cell><cell r="I693" t="str"><v>PHe</v></cell><cell r="J693"><v>8</v></cell><cell r="K693"><v>2</v></cell></row><row r="694"><cell r="A694" t="str"><v>LUDPAL</v></cell><cell r="B694" t="str"><v>Ludwigia palustris</v></cell><cell r="C694" t="str"><v>(L.) Elliott</v></cell></row><row r="694"><cell r="E694"><v>0</v></cell><cell r="F694" t="str"><v>nc</v></cell><cell r="G694" t="str"><v>nc</v></cell><cell r="H694"><v>1855</v></cell><cell r="I694" t="str"><v>PHe</v></cell><cell r="J694"><v>8</v></cell><cell r="K694"><v>2</v></cell><cell r="L694" t="str"><v>ISNPAL</v></cell><cell r="M694" t="str"><v>Isnardia palustris L.</v></cell></row><row r="695"><cell r="A695" t="str"><v>LUDPEP</v></cell><cell r="B695" t="str"><v>Ludwigia peploides</v></cell><cell r="C695" t="str"><v>(Kunth) P.H. Raven</v></cell></row><row r="695"><cell r="E695"><v>0</v></cell><cell r="F695" t="str"><v>nc</v></cell><cell r="G695" t="str"><v>nc</v></cell><cell r="H695"><v>1856</v></cell><cell r="I695" t="str"><v>PHe</v></cell><cell r="J695"><v>8</v></cell><cell r="K695"><v>2</v></cell></row><row r="696"><cell r="A696" t="str"><v>LUDSPX</v></cell><cell r="B696" t="str"><v>Ludwigia sp.</v></cell><cell r="C696" t="str"><v>L.</v></cell></row><row r="696"><cell r="E696"><v>0</v></cell><cell r="F696" t="str"><v>nc</v></cell><cell r="G696" t="str"><v>nc</v></cell><cell r="H696"><v>1854</v></cell><cell r="I696" t="str"><v>PHe</v></cell><cell r="J696"><v>8</v></cell><cell r="K696"><v>4</v></cell></row><row r="697"><cell r="A697" t="str"><v>LYCEUR</v></cell><cell r="B697" t="str"><v>Lycopus europaeus</v></cell><cell r="C697" t="str"><v>L.</v></cell><cell r="D697" t="str"><v>IBMR</v></cell><cell r="E697"><v>0</v></cell><cell r="F697"><v>11</v></cell><cell r="G697"><v>1</v></cell><cell r="H697"><v>1789</v></cell><cell r="I697" t="str"><v>PHe</v></cell><cell r="J697"><v>8</v></cell><cell r="K697"><v>4</v></cell></row><row r="698"><cell r="A698" t="str"><v>LYSTHY</v></cell><cell r="B698" t="str"><v>Lysimachia thyrsiflora</v></cell><cell r="C698" t="str"><v>L.</v></cell></row><row r="698"><cell r="E698"><v>0</v></cell><cell r="F698" t="str"><v>nc</v></cell><cell r="G698" t="str"><v>nc</v></cell><cell r="H698"><v>1886</v></cell><cell r="I698" t="str"><v>PHe</v></cell><cell r="J698"><v>8</v></cell><cell r="K698"><v>4</v></cell></row><row r="699"><cell r="A699" t="str"><v>MENAQU</v></cell><cell r="B699" t="str"><v>Mentha aquatica</v></cell><cell r="C699" t="str"><v>L.</v></cell><cell r="D699" t="str"><v>IBMR</v></cell><cell r="E699"><v>0</v></cell><cell r="F699"><v>12</v></cell><cell r="G699"><v>1</v></cell><cell r="H699"><v>1791</v></cell><cell r="I699" t="str"><v>PHe</v></cell><cell r="J699"><v>8</v></cell><cell r="K699"><v>4</v></cell></row><row r="700"><cell r="A700" t="str"><v>MENLON</v></cell><cell r="B700" t="str"><v>Mentha longifolia</v></cell><cell r="C700" t="str"><v>(L.) Huds.</v></cell></row><row r="700"><cell r="E700"><v>0</v></cell><cell r="F700" t="str"><v>nc</v></cell><cell r="G700" t="str"><v>nc</v></cell><cell r="H700"><v>19856</v></cell><cell r="I700" t="str"><v>PHe</v></cell><cell r="J700"><v>8</v></cell><cell r="K700"><v>4</v></cell></row><row r="701"><cell r="A701" t="str"><v>MEYTRI</v></cell><cell r="B701" t="str"><v>Menyanthes trifoliata</v></cell><cell r="C701" t="str"><v>L.</v></cell><cell r="D701" t="str"><v>IBMR</v></cell><cell r="E701"><v>0</v></cell><cell r="F701"><v>16</v></cell><cell r="G701"><v>3</v></cell><cell r="H701"><v>1829</v></cell><cell r="I701" t="str"><v>PHe</v></cell><cell r="J701"><v>8</v></cell><cell r="K701"><v>2</v></cell></row><row r="702"><cell r="A702" t="str"><v>MOCKOR</v></cell><cell r="B702" t="str"><v>Monochoria korsakowii</v></cell><cell r="C702" t="str"><v>Regel et Maack.</v></cell></row><row r="702"><cell r="E702"><v>0</v></cell><cell r="F702" t="str"><v>nc</v></cell><cell r="G702" t="str"><v>nc</v></cell><cell r="H702"><v>19863</v></cell><cell r="I702" t="str"><v>PHe</v></cell><cell r="J702"><v>8</v></cell><cell r="K702"><v>2</v></cell></row><row r="703"><cell r="A703" t="str"><v>MONFON</v></cell><cell r="B703" t="str"><v>Montia fontana</v></cell><cell r="C703" t="str"><v>L.</v></cell><cell r="D703" t="str"><v>IBMR</v></cell><cell r="E703"><v>0</v></cell><cell r="F703"><v>15</v></cell><cell r="G703"><v>2</v></cell><cell r="H703"><v>1879</v></cell><cell r="I703" t="str"><v>PHe</v></cell><cell r="J703"><v>8</v></cell><cell r="K703"><v>2</v></cell></row><row r="704"><cell r="A704" t="str"><v>MURBLU</v></cell><cell r="B704" t="str"><v>Murdannia blumei</v></cell><cell r="C704" t="str"><v>(Hassk.) Brenan</v></cell></row><row r="704"><cell r="E704"><v>0</v></cell><cell r="F704" t="str"><v>nc</v></cell><cell r="G704" t="str"><v>nc</v></cell><cell r="H704"><v>19868</v></cell><cell r="I704" t="str"><v>PHe</v></cell><cell r="J704"><v>8</v></cell><cell r="K704"><v>4</v></cell></row><row r="705"><cell r="A705" t="str"><v>MYOLAX</v></cell><cell r="B705" t="str"><v>Myosotis laxa</v></cell><cell r="C705" t="str"><v>Lehm.</v></cell></row><row r="705"><cell r="E705"><v>0</v></cell><cell r="F705" t="str"><v>nc</v></cell><cell r="G705" t="str"><v>nc</v></cell><cell r="H705"><v>1690</v></cell><cell r="I705" t="str"><v>PHe</v></cell><cell r="J705"><v>8</v></cell><cell r="K705"><v>4</v></cell></row><row r="706"><cell r="A706" t="str"><v>MYOSCO</v></cell><cell r="B706" t="str"><v>Myosotis scorpioides</v></cell><cell r="C706" t="str"><v>L.</v></cell><cell r="D706" t="str"><v>IBMR</v></cell><cell r="E706"><v>0</v></cell><cell r="F706"><v>12</v></cell><cell r="G706"><v>1</v></cell><cell r="H706"><v>1692</v></cell><cell r="I706" t="str"><v>PHe</v></cell><cell r="J706"><v>8</v></cell><cell r="K706"><v>4</v></cell><cell r="L706" t="str"><v>MYOPAL</v></cell><cell r="M706" t="str"><v>Myosotis gr. palustris Hill.</v></cell></row><row r="707"><cell r="A707" t="str"><v>MYOSEC</v></cell><cell r="B707" t="str"><v>Myosotis secunda</v></cell><cell r="C707" t="str"><v>Murray</v></cell></row><row r="707"><cell r="E707"><v>0</v></cell><cell r="F707" t="str"><v>nc</v></cell><cell r="G707" t="str"><v>nc</v></cell><cell r="H707"><v>19869</v></cell><cell r="I707" t="str"><v>PHe</v></cell><cell r="J707"><v>8</v></cell><cell r="K707"><v>4</v></cell></row><row r="708"><cell r="A708" t="str"><v>MYOSTO</v></cell><cell r="B708" t="str"><v>Myosotis stolonifera</v></cell><cell r="C708" t="str"><v>(DC.) J.Gay ex Leresche & Levier</v></cell></row><row r="708"><cell r="E708"><v>0</v></cell><cell r="F708" t="str"><v>nc</v></cell><cell r="G708" t="str"><v>nc</v></cell><cell r="H708"><v>19870</v></cell><cell r="I708" t="str"><v>PHe</v></cell><cell r="J708"><v>8</v></cell><cell r="K708"><v>4</v></cell></row><row r="709"><cell r="A709" t="str"><v>NASOFF</v></cell><cell r="B709" t="str"><v>Nasturtium officinale</v></cell><cell r="C709" t="str"><v>R.Br.</v></cell><cell r="D709" t="str"><v>IBMR</v></cell><cell r="E709"><v>0</v></cell><cell r="F709"><v>11</v></cell><cell r="G709"><v>1</v></cell><cell r="H709"><v>1763</v></cell><cell r="I709" t="str"><v>PHe</v></cell><cell r="J709"><v>8</v></cell><cell r="K709"><v>4</v></cell></row><row r="710"><cell r="A710" t="str"><v>OENCRO</v></cell><cell r="B710" t="str"><v>Oenanthe crocata</v></cell><cell r="C710" t="str"><v>L.</v></cell><cell r="D710" t="str"><v>IBMR</v></cell><cell r="E710"><v>0</v></cell><cell r="F710"><v>12</v></cell><cell r="G710"><v>2</v></cell><cell r="H710"><v>1986</v></cell><cell r="I710" t="str"><v>PHe</v></cell><cell r="J710"><v>8</v></cell><cell r="K710"><v>4</v></cell></row><row r="711"><cell r="A711" t="str"><v>ORYSAT</v></cell><cell r="B711" t="str"><v>Oryza sativa</v></cell><cell r="C711" t="str"><v>L.</v></cell></row><row r="711"><cell r="E711"><v>0</v></cell><cell r="F711" t="str"><v>nc</v></cell><cell r="G711" t="str"><v>nc</v></cell><cell r="H711"><v>19900</v></cell><cell r="I711" t="str"><v>PHe</v></cell><cell r="J711"><v>8</v></cell><cell r="K711"><v>4</v></cell></row><row r="712"><cell r="A712" t="str"><v>PHAARU</v></cell><cell r="B712" t="str"><v>Phalaris arundinacea</v></cell><cell r="C712" t="str"><v>L.</v></cell><cell r="D712" t="str"><v>IBMR</v></cell><cell r="E712"><v>0</v></cell><cell r="F712"><v>10</v></cell><cell r="G712"><v>1</v></cell><cell r="H712"><v>1577</v></cell><cell r="I712" t="str"><v>PHe</v></cell><cell r="J712"><v>8</v></cell><cell r="K712"><v>4</v></cell></row><row r="713"><cell r="A713" t="str"><v>PHASPX</v></cell><cell r="B713" t="str"><v>Phalaris sp.</v></cell><cell r="C713" t="str"><v>L.</v></cell></row><row r="713"><cell r="E713"><v>0</v></cell><cell r="F713" t="str"><v>nc</v></cell><cell r="G713" t="str"><v>nc</v></cell><cell r="H713"><v>1576</v></cell><cell r="I713" t="str"><v>PHe</v></cell><cell r="J713"><v>8</v></cell><cell r="K713"><v>4</v></cell></row><row r="714"><cell r="A714" t="str"><v>PHRAUS</v></cell><cell r="B714" t="str"><v>Phragmites australis</v></cell><cell r="C714" t="str"><v>(Cav.) Steud</v></cell><cell r="D714" t="str"><v>IBMR</v></cell><cell r="E714"><v>0</v></cell><cell r="F714"><v>9</v></cell><cell r="G714"><v>2</v></cell><cell r="H714"><v>1579</v></cell><cell r="I714" t="str"><v>PHe</v></cell><cell r="J714"><v>8</v></cell><cell r="K714"><v>4</v></cell></row><row r="715"><cell r="A715" t="str"><v>POEPAL</v></cell><cell r="B715" t="str"><v>Potentilla palustris</v></cell><cell r="C715" t="str"><v>(L.) Scop.</v></cell><cell r="D715" t="str"><v>IBMR</v></cell><cell r="E715"><v>0</v></cell><cell r="F715"><v>16</v></cell><cell r="G715"><v>3</v></cell><cell r="H715"><v>1923</v></cell><cell r="I715" t="str"><v>PHe</v></cell><cell r="J715"><v>8</v></cell><cell r="K715"><v>4</v></cell></row><row r="716"><cell r="A716" t="str"><v>RANFLA</v></cell><cell r="B716" t="str"><v>Ranunculus flammula</v></cell><cell r="C716" t="str"><v>L.</v></cell><cell r="D716" t="str"><v>IBMR</v></cell><cell r="E716"><v>0</v></cell><cell r="F716"><v>16</v></cell><cell r="G716"><v>3</v></cell><cell r="H716"><v>1902</v></cell><cell r="I716" t="str"><v>PHe</v></cell><cell r="J716"><v>8</v></cell><cell r="K716"><v>4</v></cell></row><row r="717"><cell r="A717" t="str"><v>RANLIN</v></cell><cell r="B717" t="str"><v>Ranunculus lingua</v></cell><cell r="C717" t="str"><v>L.</v></cell></row><row r="717"><cell r="E717"><v>0</v></cell><cell r="F717" t="str"><v>nc</v></cell><cell r="G717" t="str"><v>nc</v></cell><cell r="H717"><v>19971</v></cell><cell r="I717" t="str"><v>PHe</v></cell><cell r="J717"><v>8</v></cell><cell r="K717"><v>4</v></cell></row><row r="718"><cell r="A718" t="str"><v>RANOPH</v></cell><cell r="B718" t="str"><v>Ranunculus ophioglossifolius</v></cell><cell r="C718" t="str"><v>Vill.</v></cell></row><row r="718"><cell r="E718"><v>0</v></cell><cell r="F718" t="str"><v>nc</v></cell><cell r="G718" t="str"><v>nc</v></cell><cell r="H718"><v>1907</v></cell><cell r="I718" t="str"><v>PHe</v></cell><cell r="J718"><v>8</v></cell><cell r="K718"><v>4</v></cell></row><row r="719"><cell r="A719" t="str"><v>RANPOL</v></cell><cell r="B719" t="str"><v>Ranunculus polyphyllus</v></cell><cell r="C719" t="str"><v>Waldst. & Kit.</v></cell></row><row r="719"><cell r="E719"><v>0</v></cell><cell r="F719" t="str"><v>nc</v></cell><cell r="G719" t="str"><v>nc</v></cell><cell r="H719"><v>19977</v></cell><cell r="I719" t="str"><v>PHe</v></cell><cell r="J719"><v>8</v></cell><cell r="K719"><v>4</v></cell></row><row r="720"><cell r="A720" t="str"><v>RHNRUG</v></cell><cell r="B720" t="str"><v>Rhynchospora rugosa</v></cell><cell r="C720" t="str"><v>(Vahl) Gale</v></cell></row><row r="720"><cell r="E720"><v>0</v></cell><cell r="F720" t="str"><v>nc</v></cell><cell r="G720" t="str"><v>nc</v></cell><cell r="H720"><v>19995</v></cell><cell r="I720" t="str"><v>PHe</v></cell><cell r="J720"><v>8</v></cell><cell r="K720"><v>4</v></cell></row><row r="721"><cell r="A721" t="str"><v>RORAMP</v></cell><cell r="B721" t="str"><v>Rorippa amphibia</v></cell><cell r="C721" t="str"><v>(L.) Besser</v></cell><cell r="D721" t="str"><v>IBMR</v></cell><cell r="E721"><v>0</v></cell><cell r="F721"><v>9</v></cell><cell r="G721"><v>1</v></cell><cell r="H721"><v>1765</v></cell><cell r="I721" t="str"><v>PHe</v></cell><cell r="J721"><v>8</v></cell><cell r="K721"><v>4</v></cell></row><row r="722"><cell r="A722" t="str"><v>RORNAS</v></cell><cell r="B722" t="str"><v>Rorippa nasturtium-aquaticum </v></cell><cell r="C722" t="str"><v>L. (Hayek)</v></cell></row><row r="722"><cell r="E722"><v>0</v></cell><cell r="F722" t="str"><v>nc</v></cell><cell r="G722" t="str"><v>nc</v></cell><cell r="H722"><v>31583</v></cell><cell r="I722" t="str"><v>PHe</v></cell><cell r="J722"><v>8</v></cell><cell r="K722"><v>4</v></cell></row><row r="723"><cell r="A723" t="str"><v>RORXAN</v></cell><cell r="B723" t="str"><v>Rorippa x anceps</v></cell><cell r="C723" t="str"><v>(Wahlenb.) Rchb.</v></cell></row><row r="723"><cell r="E723"><v>0</v></cell><cell r="F723" t="str"><v>nc</v></cell><cell r="G723" t="str"><v>nc</v></cell><cell r="H723"><v>20003</v></cell><cell r="I723" t="str"><v>PHe</v></cell><cell r="J723"><v>8</v></cell><cell r="K723"><v>4</v></cell><cell r="L723" t="str"><v>RORXER</v></cell><cell r="M723" t="str"><v>Rorippa x erythrocaulis Borbas</v></cell></row><row r="724"><cell r="A724" t="str"><v>RUMHYD</v></cell><cell r="B724" t="str"><v>Rumex hydrolapathum</v></cell><cell r="C724" t="str"><v>Huds.</v></cell></row><row r="724"><cell r="E724"><v>0</v></cell><cell r="F724" t="str"><v>nc</v></cell><cell r="G724" t="str"><v>nc</v></cell><cell r="H724"><v>1873</v></cell><cell r="I724" t="str"><v>PHe</v></cell><cell r="J724"><v>8</v></cell><cell r="K724"><v>4</v></cell></row><row r="725"><cell r="A725" t="str"><v>RUMPAL</v></cell><cell r="B725" t="str"><v>Rumex palustris</v></cell><cell r="C725" t="str"><v>Sm.</v></cell></row><row r="725"><cell r="E725"><v>0</v></cell><cell r="F725" t="str"><v>nc</v></cell><cell r="G725" t="str"><v>nc</v></cell><cell r="H725"><v>20010</v></cell><cell r="I725" t="str"><v>PHe</v></cell><cell r="J725"><v>8</v></cell><cell r="K725"><v>4</v></cell></row><row r="726"><cell r="A726" t="str"><v>SCEPAL</v></cell><cell r="B726" t="str"><v>Scheuchzeria palustris</v></cell><cell r="C726" t="str"><v>L.</v></cell></row><row r="726"><cell r="E726"><v>0</v></cell><cell r="F726" t="str"><v>nc</v></cell><cell r="G726" t="str"><v>nc</v></cell><cell r="H726"><v>19677</v></cell><cell r="I726" t="str"><v>PHe</v></cell><cell r="J726"><v>8</v></cell><cell r="K726"><v>4</v></cell></row><row r="727"><cell r="A727" t="str"><v>SCNLAC</v></cell><cell r="B727" t="str"><v>Schoenoplectus lacustris</v></cell><cell r="C727" t="str"><v>(L.) Palla</v></cell><cell r="D727" t="str"><v>IBMR</v></cell><cell r="E727"><v>0</v></cell><cell r="F727"><v>8</v></cell><cell r="G727"><v>2</v></cell><cell r="H727"><v>31026</v></cell><cell r="I727" t="str"><v>PHe</v></cell><cell r="J727"><v>8</v></cell><cell r="K727"><v>4</v></cell><cell r="L727" t="str"><v>SCILAC</v></cell><cell r="M727" t="str"><v>Scirpus lacustris L.</v></cell></row><row r="728"><cell r="A728" t="str"><v>SCNPUN</v></cell><cell r="B728" t="str"><v>Schoenoplectus pungens</v></cell><cell r="C728" t="str"><v>(Vahl.) Palla</v></cell></row><row r="728"><cell r="E728"><v>0</v></cell><cell r="F728" t="str"><v>nc</v></cell><cell r="G728" t="str"><v>nc</v></cell><cell r="H728"><v>19680</v></cell><cell r="I728" t="str"><v>PHe</v></cell><cell r="J728"><v>8</v></cell><cell r="K728"><v>4</v></cell></row><row r="729"><cell r="A729" t="str"><v>SCNSPX</v></cell><cell r="B729" t="str"><v>Schoenoplectus sp.</v></cell><cell r="C729" t="str"><v>(Reichenb.) Palla</v></cell></row><row r="729"><cell r="E729"><v>0</v></cell><cell r="F729" t="str"><v>nc</v></cell><cell r="G729" t="str"><v>nc</v></cell><cell r="H729"><v>19681</v></cell><cell r="I729" t="str"><v>PHe</v></cell><cell r="J729"><v>8</v></cell><cell r="K729"><v>4</v></cell></row><row r="730"><cell r="A730" t="str"><v>SCNSUP</v></cell><cell r="B730" t="str"><v>Schoenoplectus supinus</v></cell><cell r="C730" t="str"><v>(L.) Palla</v></cell></row><row r="730"><cell r="E730"><v>0</v></cell><cell r="F730" t="str"><v>nc</v></cell><cell r="G730" t="str"><v>nc</v></cell><cell r="H730"><v>19682</v></cell><cell r="I730" t="str"><v>PHe</v></cell><cell r="J730"><v>8</v></cell><cell r="K730"><v>4</v></cell></row><row r="731"><cell r="A731" t="str"><v>SCNTAB</v></cell><cell r="B731" t="str"><v>Schoenoplectus tabernaemontani</v></cell><cell r="C731" t="str"><v>(C.C.Gmel.) Palla</v></cell></row><row r="731"><cell r="E731"><v>0</v></cell><cell r="F731" t="str"><v>nc</v></cell><cell r="G731" t="str"><v>nc</v></cell><cell r="H731"><v>29933</v></cell><cell r="I731" t="str"><v>PHe</v></cell><cell r="J731"><v>8</v></cell><cell r="K731"><v>4</v></cell><cell r="L731" t="str"><v>SCITAB</v></cell><cell r="M731" t="str"><v>Scirpus tabernaemontani (C.C.Gmel.) Palla</v></cell></row><row r="732"><cell r="A732" t="str"><v>SCNTRI</v></cell><cell r="B732" t="str"><v>Schoenoplectus triqueter</v></cell><cell r="C732" t="str"><v>(L.) Palla</v></cell></row><row r="732"><cell r="E732"><v>0</v></cell><cell r="F732" t="str"><v>nc</v></cell><cell r="G732" t="str"><v>nc</v></cell><cell r="H732"><v>31560</v></cell><cell r="I732" t="str"><v>PHe</v></cell><cell r="J732"><v>8</v></cell><cell r="K732"><v>4</v></cell><cell r="L732" t="str"><v>SCITRI</v></cell><cell r="M732" t="str"><v>Scirpus triqueter L.</v></cell></row><row r="733"><cell r="A733" t="str"><v>SCNXCA</v></cell><cell r="B733" t="str"><v>Schoenoplectus x carinatus</v></cell><cell r="C733" t="str"><v>(Sm.) Palla</v></cell></row><row r="733"><cell r="E733"><v>0</v></cell><cell r="F733" t="str"><v>nc</v></cell><cell r="G733" t="str"><v>nc</v></cell><cell r="H733"><v>19683</v></cell><cell r="I733" t="str"><v>PHe</v></cell><cell r="J733"><v>8</v></cell><cell r="K733"><v>4</v></cell></row><row r="734"><cell r="A734" t="str"><v>SCISPX</v></cell><cell r="B734" t="str"><v>Scirpus sp.</v></cell><cell r="C734" t="str"><v>L.</v></cell></row><row r="734"><cell r="E734"><v>0</v></cell><cell r="F734" t="str"><v>nc</v></cell><cell r="G734" t="str"><v>nc</v></cell><cell r="H734"><v>1515</v></cell><cell r="I734" t="str"><v>PHe</v></cell><cell r="J734"><v>8</v></cell><cell r="K734"><v>4</v></cell></row><row r="735"><cell r="A735" t="str"><v>SCISYL</v></cell><cell r="B735" t="str"><v>Scirpus sylvaticus</v></cell><cell r="C735" t="str"><v>L.</v></cell><cell r="D735" t="str"><v>IBMR</v></cell><cell r="E735"><v>0</v></cell><cell r="F735"><v>10</v></cell><cell r="G735"><v>2</v></cell><cell r="H735"><v>1525</v></cell><cell r="I735" t="str"><v>PHe</v></cell><cell r="J735"><v>8</v></cell><cell r="K735"><v>4</v></cell></row><row r="736"><cell r="A736" t="str"><v>SCOFES</v></cell><cell r="B736" t="str"><v>Scolochloa festucacea</v></cell><cell r="C736" t="str"><v>Willd.</v></cell></row><row r="736"><cell r="E736"><v>0</v></cell><cell r="F736" t="str"><v>nc</v></cell><cell r="G736" t="str"><v>nc</v></cell><cell r="H736"><v>19686</v></cell><cell r="I736" t="str"><v>PHe</v></cell><cell r="J736"><v>8</v></cell><cell r="K736"><v>4</v></cell></row><row r="737"><cell r="A737" t="str"><v>SPAERE</v></cell><cell r="B737" t="str"><v>Sparganium erectum</v></cell><cell r="C737" t="str"><v>L.</v></cell><cell r="D737" t="str"><v>IBMR</v></cell><cell r="E737"><v>0</v></cell><cell r="F737"><v>10</v></cell><cell r="G737"><v>1</v></cell><cell r="H737"><v>1671</v></cell><cell r="I737" t="str"><v>PHe</v></cell><cell r="J737"><v>8</v></cell><cell r="K737"><v>4</v></cell></row><row r="738"><cell r="A738" t="str"><v>TYPANG</v></cell><cell r="B738" t="str"><v>Typha angustifolia</v></cell><cell r="C738" t="str"><v>L.</v></cell><cell r="D738" t="str"><v>IBMR</v></cell><cell r="E738"><v>0</v></cell><cell r="F738"><v>6</v></cell><cell r="G738"><v>2</v></cell><cell r="H738"><v>1675</v></cell><cell r="I738" t="str"><v>PHe</v></cell><cell r="J738"><v>8</v></cell><cell r="K738"><v>4</v></cell></row><row r="739"><cell r="A739" t="str"><v>TYPDOM</v></cell><cell r="B739" t="str"><v>Typha domingensis</v></cell><cell r="C739" t="str"><v>(Pers.) Steud.</v></cell></row><row r="739"><cell r="E739"><v>0</v></cell><cell r="F739" t="str"><v>nc</v></cell><cell r="G739" t="str"><v>nc</v></cell><cell r="H739"><v>19723</v></cell><cell r="I739" t="str"><v>PHe</v></cell><cell r="J739"><v>8</v></cell><cell r="K739"><v>4</v></cell></row><row r="740"><cell r="A740" t="str"><v>TYPLAT</v></cell><cell r="B740" t="str"><v>Typha latifolia</v></cell><cell r="C740" t="str"><v>L.</v></cell><cell r="D740" t="str"><v>IBMR</v></cell><cell r="E740"><v>0</v></cell><cell r="F740"><v>8</v></cell><cell r="G740"><v>1</v></cell><cell r="H740"><v>1676</v></cell><cell r="I740" t="str"><v>PHe</v></cell><cell r="J740"><v>8</v></cell><cell r="K740"><v>4</v></cell></row><row r="741"><cell r="A741" t="str"><v>TYPLAX</v></cell><cell r="B741" t="str"><v>Typha laxmannii</v></cell><cell r="C741" t="str"><v>Lepech.</v></cell></row><row r="741"><cell r="E741"><v>0</v></cell><cell r="F741" t="str"><v>nc</v></cell><cell r="G741" t="str"><v>nc</v></cell><cell r="H741"><v>1677</v></cell><cell r="I741" t="str"><v>PHe</v></cell><cell r="J741"><v>8</v></cell><cell r="K741"><v>4</v></cell></row><row r="742"><cell r="A742" t="str"><v>TYPMIN</v></cell><cell r="B742" t="str"><v>Typha minima</v></cell><cell r="C742" t="str"><v>Funk</v></cell></row><row r="742"><cell r="E742"><v>0</v></cell><cell r="F742" t="str"><v>nc</v></cell><cell r="G742" t="str"><v>nc</v></cell><cell r="H742"><v>1678</v></cell><cell r="I742" t="str"><v>PHe</v></cell><cell r="J742"><v>8</v></cell><cell r="K742"><v>4</v></cell></row><row r="743"><cell r="A743" t="str"><v>TYPSHU</v></cell><cell r="B743" t="str"><v>Typha shuttleworthii</v></cell><cell r="C743" t="str"><v>W.D.J.Koch & Sond.</v></cell></row><row r="743"><cell r="E743"><v>0</v></cell><cell r="F743" t="str"><v>nc</v></cell><cell r="G743" t="str"><v>nc</v></cell><cell r="H743"><v>19724</v></cell><cell r="I743" t="str"><v>PHe</v></cell><cell r="J743"><v>8</v></cell><cell r="K743"><v>4</v></cell></row><row r="744"><cell r="A744" t="str"><v>TYPSPX</v></cell><cell r="B744" t="str"><v>Typha sp.</v></cell><cell r="C744" t="str"><v>L.</v></cell></row><row r="744"><cell r="E744"><v>0</v></cell><cell r="F744" t="str"><v>nc</v></cell><cell r="G744" t="str"><v>nc</v></cell><cell r="H744"><v>1674</v></cell><cell r="I744" t="str"><v>PHe</v></cell><cell r="J744"><v>8</v></cell><cell r="K744"><v>4</v></cell></row><row r="745"><cell r="A745" t="str"><v>VERANA</v></cell><cell r="B745" t="str"><v>Veronica anagallis-aquatica</v></cell><cell r="C745" t="str"><v>L.</v></cell><cell r="D745" t="str"><v>IBMR</v></cell><cell r="E745"><v>0</v></cell><cell r="F745"><v>11</v></cell><cell r="G745"><v>2</v></cell><cell r="H745"><v>1955</v></cell><cell r="I745" t="str"><v>PHe</v></cell><cell r="J745"><v>8</v></cell><cell r="K745"><v>4</v></cell></row><row r="746"><cell r="A746" t="str"><v>VERBEC</v></cell><cell r="B746" t="str"><v>Veronica beccabunga</v></cell><cell r="C746" t="str"><v>L.</v></cell><cell r="D746" t="str"><v>IBMR</v></cell><cell r="E746"><v>0</v></cell><cell r="F746"><v>10</v></cell><cell r="G746"><v>1</v></cell><cell r="H746"><v>1957</v></cell><cell r="I746" t="str"><v>PHe</v></cell><cell r="J746"><v>8</v></cell><cell r="K746"><v>4</v></cell></row><row r="747"><cell r="A747" t="str"><v>VERCAT</v></cell><cell r="B747" t="str"><v>Veronica catenata</v></cell><cell r="C747" t="str"><v>Pennel</v></cell><cell r="D747" t="str"><v>IBMR</v></cell><cell r="E747"><v>0</v></cell><cell r="F747"><v>11</v></cell><cell r="G747"><v>2</v></cell><cell r="H747"><v>1958</v></cell><cell r="I747" t="str"><v>PHe</v></cell><cell r="J747"><v>8</v></cell><cell r="K747"><v>4</v></cell><cell r="L747" t="str"><v>VERANQ</v></cell><cell r="M747" t="str"><v>Veronica anagallis-aquatica subsp. aquatica Nyman</v></cell></row><row r="748"><cell r="A748" t="str"><v>ZIZAQU</v></cell><cell r="B748" t="str"><v>Zizania aquatica</v></cell><cell r="C748" t="str"><v>L.</v></cell></row><row r="748"><cell r="E748"><v>0</v></cell><cell r="F748" t="str"><v>nc</v></cell><cell r="G748" t="str"><v>nc</v></cell><cell r="H748"><v>19746</v></cell><cell r="I748" t="str"><v>PHe</v></cell><cell r="J748"><v>8</v></cell><cell r="K748"><v>4</v></cell></row><row r="749"><cell r="A749" t="str"><v>ZIZLAT</v></cell><cell r="B749" t="str"><v>Zizania latifolia</v></cell><cell r="C749" t="str"><v>Turcz.</v></cell></row><row r="749"><cell r="E749"><v>0</v></cell><cell r="F749" t="str"><v>nc</v></cell><cell r="G749" t="str"><v>nc</v></cell><cell r="H749"><v>19747</v></cell><cell r="I749" t="str"><v>PHe</v></cell><cell r="J749"><v>8</v></cell><cell r="K749"><v>4</v></cell></row><row r="750"><cell r="A750" t="str"><v>BACMON</v></cell><cell r="B750" t="str"><v>Bacopa monnieri</v></cell><cell r="C750" t="str"><v>(C. Linnaeus) R. Wettstein</v></cell></row><row r="750"><cell r="E750"><v>0</v></cell><cell r="F750" t="str"><v>nc</v></cell><cell r="G750" t="str"><v>nc</v></cell><cell r="H750"><v>19522</v></cell><cell r="I750" t="str"><v>PHy</v></cell><cell r="J750"><v>8</v></cell><cell r="K750"><v>2</v></cell></row><row r="751"><cell r="A751" t="str"><v>CATAQU</v></cell><cell r="B751" t="str"><v>Catabrosa aquatica</v></cell><cell r="C751" t="str"><v>(L.) Beauv.</v></cell><cell r="D751" t="str"><v>IBMR</v></cell><cell r="E751"><v>0</v></cell><cell r="F751"><v>11</v></cell><cell r="G751"><v>2</v></cell><cell r="H751"><v>1555</v></cell><cell r="I751" t="str"><v>PHy</v></cell><cell r="J751"><v>8</v></cell><cell r="K751"><v>2</v></cell></row><row r="752"><cell r="A752" t="str"><v>COESUB</v></cell><cell r="B752" t="str"><v>Coleanthus subtilis</v></cell><cell r="C752" t="str"><v>(Tratt.) Seidl</v></cell></row><row r="752"><cell r="E752"><v>0</v></cell><cell r="F752" t="str"><v>nc</v></cell><cell r="G752" t="str"><v>nc</v></cell><cell r="H752"><v>19599</v></cell><cell r="I752" t="str"><v>PHy</v></cell><cell r="J752"><v>8</v></cell><cell r="K752"><v>2</v></cell></row><row r="753"><cell r="A753" t="str"><v>CRSAQU</v></cell><cell r="B753" t="str"><v>Crassula aquatica</v></cell><cell r="C753" t="str"><v>(L.) Schönland</v></cell></row><row r="753"><cell r="E753"><v>0</v></cell><cell r="F753" t="str"><v>nc</v></cell><cell r="G753" t="str"><v>nc</v></cell><cell r="H753"><v>19603</v></cell><cell r="I753" t="str"><v>PHy</v></cell><cell r="J753"><v>8</v></cell><cell r="K753"><v>2</v></cell></row><row r="754"><cell r="A754" t="str"><v>CRSHEL</v></cell><cell r="B754" t="str"><v>Crassula helmsii</v></cell><cell r="C754" t="str"><v>(Kirk) Cockayne</v></cell></row><row r="754"><cell r="E754"><v>0</v></cell><cell r="F754" t="str"><v>nc</v></cell><cell r="G754" t="str"><v>nc</v></cell><cell r="H754"><v>19604</v></cell><cell r="I754" t="str"><v>PHy</v></cell><cell r="J754"><v>8</v></cell><cell r="K754"><v>2</v></cell></row><row r="755"><cell r="A755" t="str"><v>DAMALI</v></cell><cell r="B755" t="str"><v>Damasonium alisma</v></cell><cell r="C755" t="str"><v>Mill.</v></cell></row><row r="755"><cell r="E755"><v>0</v></cell><cell r="F755" t="str"><v>nc</v></cell><cell r="G755" t="str"><v>nc</v></cell><cell r="H755"><v>1895</v></cell><cell r="I755" t="str"><v>PHy</v></cell><cell r="J755"><v>8</v></cell><cell r="K755"><v>2</v></cell></row><row r="756"><cell r="A756" t="str"><v>DAMALB</v></cell><cell r="B756" t="str"><v>Damasonium alisma subsp. bourgaei</v></cell><cell r="C756" t="str"><v>Mill., (Coss.) Maire</v></cell></row><row r="756"><cell r="E756"><v>0</v></cell><cell r="F756" t="str"><v>nc</v></cell><cell r="G756" t="str"><v>nc</v></cell><cell r="H756"><v>30060</v></cell><cell r="I756" t="str"><v>PHy</v></cell><cell r="J756"><v>8</v></cell><cell r="K756"><v>2</v></cell><cell r="L756" t="str"><v>DAMBOU</v></cell><cell r="M756" t="str"><v>Damasonium bourgaei Coss.</v></cell></row><row r="757"><cell r="A757" t="str"><v>DAMALP</v></cell><cell r="B757" t="str"><v>Damasonium alisma subsp. polyspermum</v></cell><cell r="C757" t="str"><v>Mill., (Coss.) Maire</v></cell></row><row r="757"><cell r="E757"><v>0</v></cell><cell r="F757" t="str"><v>nc</v></cell><cell r="G757" t="str"><v>nc</v></cell><cell r="H757"><v>30061</v></cell><cell r="I757" t="str"><v>PHy</v></cell><cell r="J757"><v>8</v></cell><cell r="K757"><v>2</v></cell><cell r="L757" t="str"><v>DAMPOL</v></cell><cell r="M757" t="str"><v>Damasonium polyspermum Coss.</v></cell></row><row r="758"><cell r="A758" t="str"><v>ROTFIL</v></cell><cell r="B758" t="str"><v>Rotala filiformis</v></cell><cell r="C758" t="str"><v>(Bellardi) Hiern.</v></cell></row><row r="758"><cell r="E758"><v>0</v></cell><cell r="F758" t="str"><v>nc</v></cell><cell r="G758" t="str"><v>nc</v></cell><cell r="H758"><v>20007</v></cell><cell r="I758" t="str"><v>PHy</v></cell><cell r="J758"><v>8</v></cell><cell r="K758"><v>1</v></cell></row><row r="759"><cell r="A759" t="str"><v>ROTIND</v></cell><cell r="B759" t="str"><v>Rotala indica</v></cell><cell r="C759" t="str"><v>(Willd.) Koehne</v></cell></row><row r="759"><cell r="E759"><v>0</v></cell><cell r="F759" t="str"><v>nc</v></cell><cell r="G759" t="str"><v>nc</v></cell><cell r="H759"><v>20008</v></cell><cell r="I759" t="str"><v>PHy</v></cell><cell r="J759"><v>8</v></cell><cell r="K759"><v>1</v></cell></row><row r="760"><cell r="B760" t="str"><v>- Hygrophytes</v></cell></row><row r="760"><cell r="D760" t="str"><v>IBMR</v></cell><cell r="E760"><v>1</v></cell></row><row r="760"><cell r="I760" t="str"><v>PH</v></cell><cell r="J760"><v>9</v></cell></row><row r="761"><cell r="A761" t="str"><v>PERHYD</v></cell><cell r="B761" t="str"><v>Persicaria hydropiper</v></cell><cell r="C761" t="str"><v>(L.) Spach</v></cell><cell r="D761" t="str"><v>IBMR</v></cell><cell r="E761"><v>0</v></cell><cell r="F761"><v>8</v></cell><cell r="G761"><v>2</v></cell><cell r="H761"><v>31021</v></cell><cell r="I761" t="str"><v>PHe</v></cell><cell r="J761"><v>9</v></cell><cell r="K761"><v>4</v></cell><cell r="L761" t="str"><v>POLHYD</v></cell><cell r="M761" t="str"><v>Polygonum hydropiper L.</v></cell></row><row r="762"><cell r="A762" t="str"><v>ACHPTA</v></cell><cell r="B762" t="str"><v>Achillea ptarmica</v></cell><cell r="C762" t="str"><v>L.</v></cell></row><row r="762"><cell r="E762"><v>0</v></cell><cell r="F762" t="str"><v>nc</v></cell><cell r="G762" t="str"><v>nc</v></cell><cell r="H762"><v>1723</v></cell><cell r="I762" t="str"><v>PHg</v></cell><cell r="J762"><v>9</v></cell><cell r="K762"><v>5</v></cell></row><row r="763"><cell r="A763" t="str"><v>AGRCAN</v></cell><cell r="B763" t="str"><v>Agrostis canina</v></cell><cell r="C763" t="str"><v>L.</v></cell></row><row r="763"><cell r="E763"><v>0</v></cell><cell r="F763" t="str"><v>nc</v></cell><cell r="G763" t="str"><v>nc</v></cell><cell r="H763"><v>19749</v></cell><cell r="I763" t="str"><v>PHg</v></cell><cell r="J763"><v>9</v></cell><cell r="K763"><v>5</v></cell></row><row r="764"><cell r="A764" t="str"><v>AGRGIG</v></cell><cell r="B764" t="str"><v>Agrostis gigantea</v></cell><cell r="C764" t="str"><v>Roth.</v></cell></row><row r="764"><cell r="E764"><v>0</v></cell><cell r="F764" t="str"><v>nc</v></cell><cell r="G764" t="str"><v>nc</v></cell><cell r="H764"><v>19750</v></cell><cell r="I764" t="str"><v>PHg</v></cell><cell r="J764"><v>9</v></cell><cell r="K764"><v>5</v></cell></row><row r="765"><cell r="A765" t="str"><v>ALOAEQ</v></cell><cell r="B765" t="str"><v>Alopecurus aequalis</v></cell><cell r="C765" t="str"><v>Sobol.</v></cell></row><row r="765"><cell r="E765"><v>0</v></cell><cell r="F765" t="str"><v>nc</v></cell><cell r="G765" t="str"><v>nc</v></cell><cell r="H765"><v>19754</v></cell><cell r="I765" t="str"><v>PHg</v></cell><cell r="J765"><v>9</v></cell><cell r="K765"><v>5</v></cell></row><row r="766"><cell r="A766" t="str"><v>ALOGEN</v></cell><cell r="B766" t="str"><v>Alopecurus geniculatus</v></cell><cell r="C766" t="str"><v>L.</v></cell></row><row r="766"><cell r="E766"><v>0</v></cell><cell r="F766" t="str"><v>nc</v></cell><cell r="G766" t="str"><v>nc</v></cell><cell r="H766"><v>1547</v></cell><cell r="I766" t="str"><v>PHg</v></cell><cell r="J766"><v>9</v></cell><cell r="K766"><v>5</v></cell></row><row r="767"><cell r="A767" t="str"><v>ALOPRA</v></cell><cell r="B767" t="str"><v>Alopecurus pratensis</v></cell><cell r="C767" t="str"><v>L.</v></cell></row><row r="767"><cell r="E767"><v>0</v></cell><cell r="F767" t="str"><v>nc</v></cell><cell r="G767" t="str"><v>nc</v></cell><cell r="H767"><v>19755</v></cell><cell r="I767" t="str"><v>PHg</v></cell><cell r="J767"><v>9</v></cell><cell r="K767"><v>5</v></cell></row><row r="768"><cell r="A768" t="str"><v>ANGARC</v></cell><cell r="B768" t="str"><v>Angelica archangelica</v></cell><cell r="C768" t="str"><v>L.</v></cell></row><row r="768"><cell r="E768"><v>0</v></cell><cell r="F768" t="str"><v>nc</v></cell><cell r="G768" t="str"><v>nc</v></cell><cell r="H768"><v>19514</v></cell><cell r="I768" t="str"><v>PHg</v></cell><cell r="J768"><v>9</v></cell><cell r="K768"><v>5</v></cell></row><row r="769"><cell r="A769" t="str"><v>ANGSYL</v></cell><cell r="B769" t="str"><v>Angelica sylvestris</v></cell><cell r="C769" t="str"><v>L.</v></cell></row><row r="769"><cell r="E769"><v>0</v></cell><cell r="F769" t="str"><v>nc</v></cell><cell r="G769" t="str"><v>nc</v></cell><cell r="H769"><v>1971</v></cell><cell r="I769" t="str"><v>PHg</v></cell><cell r="J769"><v>9</v></cell><cell r="K769"><v>5</v></cell></row><row r="770"><cell r="A770" t="str"><v>ANHSYL</v></cell><cell r="B770" t="str"><v>Anthriscus sylvestris</v></cell><cell r="C770" t="str"><v>(L.) Hoffm.</v></cell></row><row r="770"><cell r="E770"><v>0</v></cell><cell r="F770" t="str"><v>nc</v></cell><cell r="G770" t="str"><v>nc</v></cell><cell r="H770"><v>19516</v></cell><cell r="I770" t="str"><v>PHg</v></cell><cell r="J770"><v>9</v></cell><cell r="K770"><v>5</v></cell></row><row r="771"><cell r="A771" t="str"><v>APIGRA</v></cell><cell r="B771" t="str"><v>Apium graveolens</v></cell><cell r="C771" t="str"><v>L.</v></cell></row><row r="771"><cell r="E771"><v>0</v></cell><cell r="F771" t="str"><v>nc</v></cell><cell r="G771" t="str"><v>nc</v></cell><cell r="H771"><v>19517</v></cell><cell r="I771" t="str"><v>PHg</v></cell><cell r="J771"><v>9</v></cell><cell r="K771"><v>5</v></cell></row><row r="772"><cell r="A772" t="str"><v>ARUDON</v></cell><cell r="B772" t="str"><v>Arundo donax</v></cell><cell r="C772" t="str"><v>L.</v></cell></row><row r="772"><cell r="E772"><v>0</v></cell><cell r="F772" t="str"><v>nc</v></cell><cell r="G772" t="str"><v>nc</v></cell><cell r="H772"><v>1551</v></cell><cell r="I772" t="str"><v>PHg</v></cell><cell r="J772"><v>9</v></cell><cell r="K772"><v>5</v></cell></row><row r="773"><cell r="A773" t="str"><v>BARSTR</v></cell><cell r="B773" t="str"><v>Barbarea stricta</v></cell><cell r="C773" t="str"><v>Andrz.</v></cell></row><row r="773"><cell r="E773"><v>0</v></cell><cell r="F773" t="str"><v>nc</v></cell><cell r="G773" t="str"><v>nc</v></cell><cell r="H773"><v>19526</v></cell><cell r="I773" t="str"><v>PHg</v></cell><cell r="J773"><v>9</v></cell><cell r="K773"><v>5</v></cell></row><row r="774"><cell r="A774" t="str"><v>BIDCER</v></cell><cell r="B774" t="str"><v>Bidens cernua</v></cell><cell r="C774" t="str"><v>L.</v></cell></row><row r="774"><cell r="E774"><v>0</v></cell><cell r="F774" t="str"><v>nc</v></cell><cell r="G774" t="str"><v>nc</v></cell><cell r="H774"><v>1725</v></cell><cell r="I774" t="str"><v>PHg</v></cell><cell r="J774"><v>9</v></cell><cell r="K774"><v>5</v></cell></row><row r="775"><cell r="A775" t="str"><v>BIDCON</v></cell><cell r="B775" t="str"><v>Bidens connata</v></cell><cell r="C775" t="str"><v>Muhlenb. ex Willd.</v></cell></row><row r="775"><cell r="E775"><v>0</v></cell><cell r="F775" t="str"><v>nc</v></cell><cell r="G775" t="str"><v>nc</v></cell><cell r="H775"><v>1726</v></cell><cell r="I775" t="str"><v>PHg</v></cell><cell r="J775"><v>9</v></cell><cell r="K775"><v>5</v></cell></row><row r="776"><cell r="A776" t="str"><v>BIDFRO</v></cell><cell r="B776" t="str"><v>Bidens frondosa</v></cell><cell r="C776" t="str"><v>L.</v></cell></row><row r="776"><cell r="E776"><v>0</v></cell><cell r="F776" t="str"><v>nc</v></cell><cell r="G776" t="str"><v>nc</v></cell><cell r="H776"><v>1727</v></cell><cell r="I776" t="str"><v>PHg</v></cell><cell r="J776"><v>9</v></cell><cell r="K776"><v>5</v></cell></row><row r="777"><cell r="A777" t="str"><v>BIDTRI</v></cell><cell r="B777" t="str"><v>Bidens tripartita</v></cell><cell r="C777" t="str"><v>L.</v></cell></row><row r="777"><cell r="E777"><v>0</v></cell><cell r="F777" t="str"><v>nc</v></cell><cell r="G777" t="str"><v>nc</v></cell><cell r="H777"><v>1729</v></cell><cell r="I777" t="str"><v>PHg</v></cell><cell r="J777"><v>9</v></cell><cell r="K777"><v>5</v></cell></row><row r="778"><cell r="A778" t="str"><v>BLYCOM</v></cell><cell r="B778" t="str"><v>Blysmus compressus</v></cell><cell r="C778" t="str"><v>(L.) Panz. ex Link</v></cell></row><row r="778"><cell r="E778"><v>0</v></cell><cell r="F778" t="str"><v>nc</v></cell><cell r="G778" t="str"><v>nc</v></cell><cell r="H778"><v>19532</v></cell><cell r="I778" t="str"><v>PHg</v></cell><cell r="J778"><v>9</v></cell><cell r="K778"><v>5</v></cell></row><row r="779"><cell r="A779" t="str"><v>BRCERU</v></cell><cell r="B779" t="str"><v>Brachiaria eruciformis</v></cell><cell r="C779" t="str"><v>(Sm.) Griseb.</v></cell></row><row r="779"><cell r="E779"><v>0</v></cell><cell r="F779" t="str"><v>nc</v></cell><cell r="G779" t="str"><v>nc</v></cell><cell r="H779"><v>19534</v></cell><cell r="I779" t="str"><v>PHg</v></cell><cell r="J779"><v>9</v></cell><cell r="K779"><v>5</v></cell></row><row r="780"><cell r="A780" t="str"><v>BRHSYL</v></cell><cell r="B780" t="str"><v>Brachypodium sylvaticum</v></cell><cell r="C780" t="str"><v>(Huds.) P.Beauv.</v></cell></row><row r="780"><cell r="E780"><v>0</v></cell><cell r="F780" t="str"><v>nc</v></cell><cell r="G780" t="str"><v>nc</v></cell><cell r="H780"><v>29916</v></cell><cell r="I780" t="str"><v>PHg</v></cell><cell r="J780"><v>9</v></cell><cell r="K780"><v>5</v></cell><cell r="L780" t="str"><v>FESSYL</v></cell><cell r="M780" t="str"><v>Festuca sylvatica Huds.</v></cell></row><row r="781"><cell r="A781" t="str"><v>CAGARU</v></cell><cell r="B781" t="str"><v>Calamagrostis arundinacea</v></cell><cell r="C781" t="str"><v>(L.) Roth.</v></cell></row><row r="781"><cell r="E781"><v>0</v></cell><cell r="F781" t="str"><v>nc</v></cell><cell r="G781" t="str"><v>nc</v></cell><cell r="H781"><v>30237</v></cell><cell r="I781" t="str"><v>PHg</v></cell><cell r="J781"><v>9</v></cell><cell r="K781"><v>5</v></cell></row><row r="782"><cell r="A782" t="str"><v>CAGCAN</v></cell><cell r="B782" t="str"><v>Calamagrostis canescens</v></cell><cell r="C782" t="str"><v>(Weber) Roth.</v></cell></row><row r="782"><cell r="E782"><v>0</v></cell><cell r="F782" t="str"><v>nc</v></cell><cell r="G782" t="str"><v>nc</v></cell><cell r="H782"><v>19545</v></cell><cell r="I782" t="str"><v>PHg</v></cell><cell r="J782"><v>9</v></cell><cell r="K782"><v>5</v></cell></row><row r="783"><cell r="A783" t="str"><v>CAGEPI</v></cell><cell r="B783" t="str"><v>Calamagrostis epigejos</v></cell><cell r="C783" t="str"><v>(L.) Roth.</v></cell></row><row r="783"><cell r="E783"><v>0</v></cell><cell r="F783" t="str"><v>nc</v></cell><cell r="G783" t="str"><v>nc</v></cell><cell r="H783"><v>1553</v></cell><cell r="I783" t="str"><v>PHg</v></cell><cell r="J783"><v>9</v></cell><cell r="K783"><v>5</v></cell></row><row r="784"><cell r="A784" t="str"><v>CAMAMA</v></cell><cell r="B784" t="str"><v>Cardamine amara</v></cell><cell r="C784" t="str"><v>L.</v></cell></row><row r="784"><cell r="E784"><v>0</v></cell><cell r="F784" t="str"><v>nc</v></cell><cell r="G784" t="str"><v>nc</v></cell><cell r="H784"><v>1758</v></cell><cell r="I784" t="str"><v>PHg</v></cell><cell r="J784"><v>9</v></cell><cell r="K784"><v>5</v></cell></row><row r="785"><cell r="A785" t="str"><v>CAMFLE</v></cell><cell r="B785" t="str"><v>Cardamine flexuosa</v></cell><cell r="C785" t="str"><v>With.</v></cell></row><row r="785"><cell r="E785"><v>0</v></cell><cell r="F785" t="str"><v>nc</v></cell><cell r="G785" t="str"><v>nc</v></cell><cell r="H785"><v>19565</v></cell><cell r="I785" t="str"><v>PHg</v></cell><cell r="J785"><v>9</v></cell><cell r="K785"><v>5</v></cell></row><row r="786"><cell r="A786" t="str"><v>CAMPRA</v></cell><cell r="B786" t="str"><v>Cardamine pratensis</v></cell><cell r="C786" t="str"><v>L.</v></cell></row><row r="786"><cell r="E786"><v>0</v></cell><cell r="F786" t="str"><v>nc</v></cell><cell r="G786" t="str"><v>nc</v></cell><cell r="H786"><v>1760</v></cell><cell r="I786" t="str"><v>PHg</v></cell><cell r="J786"><v>9</v></cell><cell r="K786"><v>5</v></cell></row><row r="787"><cell r="A787" t="str"><v>CAMRAP</v></cell><cell r="B787" t="str"><v>Cardamine raphanifolia</v></cell><cell r="C787" t="str"><v>Pourr.</v></cell></row><row r="787"><cell r="E787"><v>0</v></cell><cell r="F787" t="str"><v>nc</v></cell><cell r="G787" t="str"><v>nc</v></cell><cell r="H787"><v>31520</v></cell><cell r="I787" t="str"><v>PHg</v></cell><cell r="J787"><v>9</v></cell><cell r="K787"><v>5</v></cell></row><row r="788"><cell r="A788" t="str"><v>CAMRAR</v></cell><cell r="B788" t="str"><v>Cardamine raphanifolia  subsp. raphanifolia</v></cell><cell r="C788" t="str"><v>Pourr.</v></cell></row><row r="788"><cell r="E788"><v>0</v></cell><cell r="F788" t="str"><v>nc</v></cell><cell r="G788" t="str"><v>nc</v></cell><cell r="H788"><v>31541</v></cell><cell r="I788" t="str"><v>PHg</v></cell><cell r="J788"><v>9</v></cell><cell r="K788"><v>5</v></cell><cell r="L788" t="str"><v>CAMLAT</v></cell><cell r="M788" t="str"><v>Cardamine latifolia Vahl.</v></cell></row><row r="789"><cell r="A789" t="str"><v>CAMRES</v></cell><cell r="B789" t="str"><v>Cardamine resedifolia</v></cell><cell r="C789" t="str"><v>L.</v></cell></row><row r="789"><cell r="E789"><v>0</v></cell><cell r="F789" t="str"><v>nc</v></cell><cell r="G789" t="str"><v>nc</v></cell><cell r="H789"><v>19567</v></cell><cell r="I789" t="str"><v>PHg</v></cell><cell r="J789"><v>9</v></cell><cell r="K789"><v>5</v></cell></row><row r="790"><cell r="A790" t="str"><v>CARACT</v></cell><cell r="B790" t="str"><v>Carex acutiformis</v></cell><cell r="C790" t="str"><v>Ehrh.</v></cell></row><row r="790"><cell r="E790"><v>0</v></cell><cell r="F790" t="str"><v>nc</v></cell><cell r="G790" t="str"><v>nc</v></cell><cell r="H790"><v>1468</v></cell><cell r="I790" t="str"><v>PHg</v></cell><cell r="J790"><v>9</v></cell><cell r="K790"><v>5</v></cell></row><row r="791"><cell r="A791" t="str"><v>CARCUP</v></cell><cell r="B791" t="str"><v>Carex cuprina</v></cell><cell r="C791" t="str"><v>(Sandor ex Heuff.) Nendtv. ex A.Kern.</v></cell></row><row r="791"><cell r="E791"><v>0</v></cell><cell r="F791" t="str"><v>nc</v></cell><cell r="G791" t="str"><v>nc</v></cell><cell r="H791"><v>31525</v></cell><cell r="I791" t="str"><v>PHg</v></cell><cell r="J791"><v>9</v></cell><cell r="K791"><v>5</v></cell><cell r="L791" t="str"><v>CAROTR</v></cell><cell r="M791" t="str"><v>Carex otrubae Podp.</v></cell></row><row r="792"><cell r="A792" t="str"><v>CARDIA</v></cell><cell r="B792" t="str"><v>Carex diandra</v></cell><cell r="C792" t="str"><v>Schrank</v></cell></row><row r="792"><cell r="E792"><v>0</v></cell><cell r="F792" t="str"><v>nc</v></cell><cell r="G792" t="str"><v>nc</v></cell><cell r="H792"><v>19570</v></cell><cell r="I792" t="str"><v>PHg</v></cell><cell r="J792"><v>9</v></cell><cell r="K792"><v>5</v></cell></row><row r="793"><cell r="A793" t="str"><v>CARDIS</v></cell><cell r="B793" t="str"><v>Carex disticha</v></cell><cell r="C793" t="str"><v>Huds.</v></cell></row><row r="793"><cell r="E793"><v>0</v></cell><cell r="F793" t="str"><v>nc</v></cell><cell r="G793" t="str"><v>nc</v></cell><cell r="H793"><v>1473</v></cell><cell r="I793" t="str"><v>PHg</v></cell><cell r="J793"><v>9</v></cell><cell r="K793"><v>5</v></cell></row><row r="794"><cell r="A794" t="str"><v>CARECH</v></cell><cell r="B794" t="str"><v>Carex echinata</v></cell><cell r="C794" t="str"><v>Murray</v></cell></row><row r="794"><cell r="E794"><v>0</v></cell><cell r="F794" t="str"><v>nc</v></cell><cell r="G794" t="str"><v>nc</v></cell><cell r="H794"><v>1474</v></cell><cell r="I794" t="str"><v>PHg</v></cell><cell r="J794"><v>9</v></cell><cell r="K794"><v>5</v></cell></row><row r="795"><cell r="A795" t="str"><v>CARELA</v></cell><cell r="B795" t="str"><v>Carex elata</v></cell><cell r="C795" t="str"><v>All.</v></cell></row><row r="795"><cell r="E795"><v>0</v></cell><cell r="F795" t="str"><v>nc</v></cell><cell r="G795" t="str"><v>nc</v></cell><cell r="H795"><v>1475</v></cell><cell r="I795" t="str"><v>PHg</v></cell><cell r="J795"><v>9</v></cell><cell r="K795"><v>5</v></cell></row><row r="796"><cell r="A796" t="str"><v>CARELO</v></cell><cell r="B796" t="str"><v>Carex elongata</v></cell><cell r="C796" t="str"><v>L.</v></cell></row><row r="796"><cell r="E796"><v>0</v></cell><cell r="F796" t="str"><v>nc</v></cell><cell r="G796" t="str"><v>nc</v></cell><cell r="H796"><v>19571</v></cell><cell r="I796" t="str"><v>PHg</v></cell><cell r="J796"><v>9</v></cell><cell r="K796"><v>5</v></cell></row><row r="797"><cell r="A797" t="str"><v>CARFLC</v></cell><cell r="B797" t="str"><v>Carex flacca</v></cell><cell r="C797" t="str"><v>Schreb.</v></cell></row><row r="797"><cell r="E797"><v>0</v></cell><cell r="F797" t="str"><v>nc</v></cell><cell r="G797" t="str"><v>nc</v></cell><cell r="H797"><v>19572</v></cell><cell r="I797" t="str"><v>PHg</v></cell><cell r="J797"><v>9</v></cell><cell r="K797"><v>5</v></cell></row><row r="798"><cell r="A798" t="str"><v>CARFLA</v></cell><cell r="B798" t="str"><v>Carex flava</v></cell><cell r="C798" t="str"><v>L.</v></cell></row><row r="798"><cell r="E798"><v>0</v></cell><cell r="F798" t="str"><v>nc</v></cell><cell r="G798" t="str"><v>nc</v></cell><cell r="H798"><v>1477</v></cell><cell r="I798" t="str"><v>PHg</v></cell><cell r="J798"><v>9</v></cell><cell r="K798"><v>5</v></cell></row><row r="799"><cell r="A799" t="str"><v>CARHAL</v></cell><cell r="B799" t="str"><v>Carex halophila</v></cell><cell r="C799" t="str"><v>F.Nyland</v></cell></row><row r="799"><cell r="E799"><v>0</v></cell><cell r="F799" t="str"><v>nc</v></cell><cell r="G799" t="str"><v>nc</v></cell><cell r="H799"><v>19573</v></cell><cell r="I799" t="str"><v>PHg</v></cell><cell r="J799"><v>9</v></cell><cell r="K799"><v>5</v></cell></row><row r="800"><cell r="A800" t="str"><v>CARHIR</v></cell><cell r="B800" t="str"><v>Carex hirta</v></cell><cell r="C800" t="str"><v>L.</v></cell></row><row r="800"><cell r="E800"><v>0</v></cell><cell r="F800" t="str"><v>nc</v></cell><cell r="G800" t="str"><v>nc</v></cell><cell r="H800"><v>1478</v></cell><cell r="I800" t="str"><v>PHg</v></cell><cell r="J800"><v>9</v></cell><cell r="K800"><v>5</v></cell></row><row r="801"><cell r="A801" t="str"><v>CARHOS</v></cell><cell r="B801" t="str"><v>Carex hostiana</v></cell><cell r="C801" t="str"><v>DC.</v></cell></row><row r="801"><cell r="E801"><v>0</v></cell><cell r="F801" t="str"><v>nc</v></cell><cell r="G801" t="str"><v>nc</v></cell><cell r="H801"><v>19574</v></cell><cell r="I801" t="str"><v>PHg</v></cell><cell r="J801"><v>9</v></cell><cell r="K801"><v>5</v></cell></row><row r="802"><cell r="A802" t="str"><v>CARMIC</v></cell><cell r="B802" t="str"><v>Carex microcarpa</v></cell><cell r="C802" t="str"><v>Bertol. ex Moris,</v></cell></row><row r="802"><cell r="E802"><v>0</v></cell><cell r="F802" t="str"><v>nc</v></cell><cell r="G802" t="str"><v>nc</v></cell><cell r="H802"><v>35488</v></cell><cell r="I802" t="str"><v>PHg</v></cell><cell r="J802"><v>9</v></cell><cell r="K802"><v>5</v></cell></row><row r="803"><cell r="A803" t="str"><v>CARNIG</v></cell><cell r="B803" t="str"><v>Carex nigra</v></cell><cell r="C803" t="str"><v>(L.) Reichard</v></cell></row><row r="803"><cell r="E803"><v>0</v></cell><cell r="F803" t="str"><v>nc</v></cell><cell r="G803" t="str"><v>nc</v></cell><cell r="H803"><v>1480</v></cell><cell r="I803" t="str"><v>PHg</v></cell><cell r="J803"><v>9</v></cell><cell r="K803"><v>5</v></cell></row><row r="804"><cell r="A804" t="str"><v>CAROVA</v></cell><cell r="B804" t="str"><v>Carex ovalis</v></cell><cell r="C804" t="str"><v>Gooden</v></cell></row><row r="804"><cell r="E804"><v>0</v></cell><cell r="F804" t="str"><v>nc</v></cell><cell r="G804" t="str"><v>nc</v></cell><cell r="H804"><v>1482</v></cell><cell r="I804" t="str"><v>PHg</v></cell><cell r="J804"><v>9</v></cell><cell r="K804"><v>5</v></cell></row><row r="805"><cell r="A805" t="str"><v>CARPAI</v></cell><cell r="B805" t="str"><v>Carex panicea</v></cell><cell r="C805" t="str"><v>L.</v></cell></row><row r="805"><cell r="E805"><v>0</v></cell><cell r="F805" t="str"><v>nc</v></cell><cell r="G805" t="str"><v>nc</v></cell><cell r="H805"><v>1483</v></cell><cell r="I805" t="str"><v>PHg</v></cell><cell r="J805"><v>9</v></cell><cell r="K805"><v>5</v></cell></row><row r="806"><cell r="A806" t="str"><v>CARPEN</v></cell><cell r="B806" t="str"><v>Carex pendula</v></cell><cell r="C806" t="str"><v>Huds.</v></cell></row><row r="806"><cell r="E806"><v>0</v></cell><cell r="F806" t="str"><v>nc</v></cell><cell r="G806" t="str"><v>nc</v></cell><cell r="H806"><v>1485</v></cell><cell r="I806" t="str"><v>PHg</v></cell><cell r="J806"><v>9</v></cell><cell r="K806"><v>5</v></cell></row><row r="807"><cell r="A807" t="str"><v>CARRIP</v></cell><cell r="B807" t="str"><v>Carex riparia</v></cell><cell r="C807" t="str"><v>Curtis</v></cell></row><row r="807"><cell r="E807"><v>0</v></cell><cell r="F807" t="str"><v>nc</v></cell><cell r="G807" t="str"><v>nc</v></cell><cell r="H807"><v>1489</v></cell><cell r="I807" t="str"><v>PHg</v></cell><cell r="J807"><v>9</v></cell><cell r="K807"><v>5</v></cell></row><row r="808"><cell r="A808" t="str"><v>CARSPI</v></cell><cell r="B808" t="str"><v>Carex spicata</v></cell><cell r="C808" t="str"><v>Huds.</v></cell></row><row r="808"><cell r="E808"><v>0</v></cell><cell r="F808" t="str"><v>nc</v></cell><cell r="G808" t="str"><v>nc</v></cell><cell r="H808"><v>19578</v></cell><cell r="I808" t="str"><v>PHg</v></cell><cell r="J808"><v>9</v></cell><cell r="K808"><v>5</v></cell></row><row r="809"><cell r="A809" t="str"><v>CARSTR</v></cell><cell r="B809" t="str"><v>Carex strigosa</v></cell><cell r="C809" t="str"><v>Huds.</v></cell></row><row r="809"><cell r="E809"><v>0</v></cell><cell r="F809" t="str"><v>nc</v></cell><cell r="G809" t="str"><v>nc</v></cell><cell r="H809"><v>19579</v></cell><cell r="I809" t="str"><v>PHg</v></cell><cell r="J809"><v>9</v></cell><cell r="K809"><v>5</v></cell></row><row r="810"><cell r="A810" t="str"><v>CARSYL</v></cell><cell r="B810" t="str"><v>Carex sylvatica</v></cell><cell r="C810" t="str"><v>Huds.</v></cell></row><row r="810"><cell r="E810"><v>0</v></cell><cell r="F810" t="str"><v>nc</v></cell><cell r="G810" t="str"><v>nc</v></cell><cell r="H810"><v>32251</v></cell><cell r="I810" t="str"><v>PHg</v></cell><cell r="J810"><v>9</v></cell><cell r="K810"><v>5</v></cell></row><row r="811"><cell r="A811" t="str"><v>CARVIR</v></cell><cell r="B811" t="str"><v>Carex viridula</v></cell><cell r="C811" t="str"><v>Michx.</v></cell></row><row r="811"><cell r="E811"><v>0</v></cell><cell r="F811" t="str"><v>nc</v></cell><cell r="G811" t="str"><v>nc</v></cell><cell r="H811"><v>10235</v></cell><cell r="I811" t="str"><v>PHg</v></cell><cell r="J811"><v>9</v></cell><cell r="K811"><v>5</v></cell></row><row r="812"><cell r="A812" t="str"><v>CARVIO</v></cell><cell r="B812" t="str"><v>Carex viridula subsp. oedocarpa</v></cell><cell r="C812" t="str"><v>(Andersson) B.Schmid</v></cell></row><row r="812"><cell r="E812"><v>0</v></cell><cell r="F812" t="str"><v>nc</v></cell><cell r="G812" t="str"><v>nc</v></cell><cell r="H812"><v>19580</v></cell><cell r="I812" t="str"><v>PHg</v></cell><cell r="J812"><v>9</v></cell><cell r="K812"><v>5</v></cell><cell r="L812" t="str"><v>CARDEM</v></cell><cell r="M812" t="str"><v>Carex demissa Vahl ex Hartm.</v></cell></row><row r="813"><cell r="A813" t="str"><v>CARVIE</v></cell><cell r="B813" t="str"><v>Carex viridula var. elatior</v></cell><cell r="C813" t="str"><v>(Schltr.) Crins</v></cell></row><row r="813"><cell r="E813"><v>0</v></cell><cell r="F813" t="str"><v>nc</v></cell><cell r="G813" t="str"><v>nc</v></cell><cell r="H813"><v>30063</v></cell><cell r="I813" t="str"><v>PHg</v></cell><cell r="J813"><v>9</v></cell><cell r="K813"><v>5</v></cell><cell r="L813" t="str"><v>CARLEP</v></cell><cell r="M813" t="str"><v>Carex lepidocarpa Tausch</v></cell></row><row r="814"><cell r="A814" t="str"><v>CAUVER</v></cell><cell r="B814" t="str"><v>Carum verticillatum</v></cell><cell r="C814" t="str"><v>(L.) W.D.J.Koch</v></cell></row><row r="814"><cell r="E814"><v>0</v></cell><cell r="F814" t="str"><v>nc</v></cell><cell r="G814" t="str"><v>nc</v></cell><cell r="H814"><v>1979</v></cell><cell r="I814" t="str"><v>PHg</v></cell><cell r="J814"><v>9</v></cell><cell r="K814"><v>5</v></cell></row><row r="815"><cell r="A815" t="str"><v>CHHHIS</v></cell><cell r="B815" t="str"><v>Chaerophyllum hirsutum</v></cell><cell r="C815" t="str"><v>L.</v></cell></row><row r="815"><cell r="E815"><v>0</v></cell><cell r="F815" t="str"><v>nc</v></cell><cell r="G815" t="str"><v>nc</v></cell><cell r="H815"><v>32422</v></cell><cell r="I815" t="str"><v>PHg</v></cell><cell r="J815"><v>9</v></cell><cell r="K815"><v>5</v></cell></row><row r="816"><cell r="A816" t="str"><v>CHRALT</v></cell><cell r="B816" t="str"><v>Chrysosplenium alternifolium</v></cell><cell r="C816" t="str"><v>L.</v></cell></row><row r="816"><cell r="E816"><v>0</v></cell><cell r="F816" t="str"><v>nc</v></cell><cell r="G816" t="str"><v>nc</v></cell><cell r="H816"><v>1938</v></cell><cell r="I816" t="str"><v>PHg</v></cell><cell r="J816"><v>9</v></cell><cell r="K816"><v>5</v></cell></row><row r="817"><cell r="A817" t="str"><v>CHROPP</v></cell><cell r="B817" t="str"><v>Chrysosplenium oppositifolium</v></cell><cell r="C817" t="str"><v>L.</v></cell></row><row r="817"><cell r="E817"><v>0</v></cell><cell r="F817" t="str"><v>nc</v></cell><cell r="G817" t="str"><v>nc</v></cell><cell r="H817"><v>1939</v></cell><cell r="I817" t="str"><v>PHg</v></cell><cell r="J817"><v>9</v></cell><cell r="K817"><v>5</v></cell></row><row r="818"><cell r="A818" t="str"><v>CICVIR</v></cell><cell r="B818" t="str"><v>Cicuta virosa</v></cell><cell r="C818" t="str"><v>L.</v></cell></row><row r="818"><cell r="E818"><v>0</v></cell><cell r="F818" t="str"><v>nc</v></cell><cell r="G818" t="str"><v>nc</v></cell><cell r="H818"><v>1981</v></cell><cell r="I818" t="str"><v>PHg</v></cell><cell r="J818"><v>9</v></cell><cell r="K818"><v>5</v></cell></row><row r="819"><cell r="A819" t="str"><v>CIRLUT</v></cell><cell r="B819" t="str"><v>Circaea lutetiana</v></cell><cell r="C819" t="str"><v>L.</v></cell></row><row r="819"><cell r="E819"><v>0</v></cell><cell r="F819" t="str"><v>nc</v></cell><cell r="G819" t="str"><v>nc</v></cell><cell r="H819"><v>19596</v></cell><cell r="I819" t="str"><v>PHg</v></cell><cell r="J819"><v>9</v></cell><cell r="K819"><v>5</v></cell></row><row r="820"><cell r="A820" t="str"><v>CISDIS</v></cell><cell r="B820" t="str"><v>Cirsium dissectum</v></cell><cell r="C820" t="str"><v>(L.) Hill.</v></cell></row><row r="820"><cell r="E820"><v>0</v></cell><cell r="F820" t="str"><v>nc</v></cell><cell r="G820" t="str"><v>nc</v></cell><cell r="H820"><v>1734</v></cell><cell r="I820" t="str"><v>PHg</v></cell><cell r="J820"><v>9</v></cell><cell r="K820"><v>5</v></cell></row><row r="821"><cell r="A821" t="str"><v>CISOLE</v></cell><cell r="B821" t="str"><v>Cirsium oleraceum</v></cell><cell r="C821" t="str"><v>(L.) Scop.</v></cell></row><row r="821"><cell r="E821"><v>0</v></cell><cell r="F821" t="str"><v>nc</v></cell><cell r="G821" t="str"><v>nc</v></cell><cell r="H821"><v>1737</v></cell><cell r="I821" t="str"><v>PHg</v></cell><cell r="J821"><v>9</v></cell><cell r="K821"><v>5</v></cell></row><row r="822"><cell r="A822" t="str"><v>CISPAL</v></cell><cell r="B822" t="str"><v>Cirsium palustre</v></cell><cell r="C822" t="str"><v>(L.) Scop.</v></cell></row><row r="822"><cell r="E822"><v>0</v></cell><cell r="F822" t="str"><v>nc</v></cell><cell r="G822" t="str"><v>nc</v></cell><cell r="H822"><v>1738</v></cell><cell r="I822" t="str"><v>PHg</v></cell><cell r="J822"><v>9</v></cell><cell r="K822"><v>5</v></cell></row><row r="823"><cell r="A823" t="str"><v>CISTUB</v></cell><cell r="B823" t="str"><v>Cirsium tuberosum</v></cell><cell r="C823" t="str"><v>(L.) All.</v></cell></row><row r="823"><cell r="E823"><v>0</v></cell><cell r="F823" t="str"><v>nc</v></cell><cell r="G823" t="str"><v>nc</v></cell><cell r="H823"><v>32042</v></cell><cell r="I823" t="str"><v>PHg</v></cell><cell r="J823"><v>9</v></cell><cell r="K823"><v>5</v></cell></row><row r="824"><cell r="A824" t="str"><v>CORLIT</v></cell><cell r="B824" t="str"><v>Corrigiola littoralis</v></cell><cell r="C824" t="str"><v>L.</v></cell></row><row r="824"><cell r="E824"><v>0</v></cell><cell r="F824" t="str"><v>nc</v></cell><cell r="G824" t="str"><v>nc</v></cell><cell r="H824"><v>19601</v></cell><cell r="I824" t="str"><v>PHg</v></cell><cell r="J824"><v>9</v></cell><cell r="K824"><v>5</v></cell></row><row r="825"><cell r="A825" t="str"><v>CREPAL</v></cell><cell r="B825" t="str"><v>Crepis paludosa</v></cell><cell r="C825" t="str"><v>(L.) Moench</v></cell></row><row r="825"><cell r="E825"><v>0</v></cell><cell r="F825" t="str"><v>nc</v></cell><cell r="G825" t="str"><v>nc</v></cell><cell r="H825"><v>19607</v></cell><cell r="I825" t="str"><v>PHg</v></cell><cell r="J825"><v>9</v></cell><cell r="K825"><v>5</v></cell></row><row r="826"><cell r="A826" t="str"><v>CROXCR</v></cell><cell r="B826" t="str"><v>Crocosmia x crocosmiifolia </v></cell><cell r="C826" t="str"><v>(Lemoine) B.E.Br.</v></cell></row><row r="826"><cell r="E826"><v>0</v></cell><cell r="F826" t="str"><v>nc</v></cell><cell r="G826" t="str"><v>nc</v></cell><cell r="H826"><v>19608</v></cell><cell r="I826" t="str"><v>PHg</v></cell><cell r="J826"><v>9</v></cell><cell r="K826"><v>5</v></cell></row><row r="827"><cell r="A827" t="str"><v>CYPERA</v></cell><cell r="B827" t="str"><v>Cyperus eragrostis</v></cell><cell r="C827" t="str"><v>Lam.</v></cell></row><row r="827"><cell r="E827"><v>0</v></cell><cell r="F827" t="str"><v>nc</v></cell><cell r="G827" t="str"><v>nc</v></cell><cell r="H827"><v>19611</v></cell><cell r="I827" t="str"><v>PHg</v></cell><cell r="J827"><v>9</v></cell><cell r="K827"><v>5</v></cell></row><row r="828"><cell r="A828" t="str"><v>CYPESC</v></cell><cell r="B828" t="str"><v>Cyperus esculentus</v></cell><cell r="C828" t="str"><v>L.</v></cell></row><row r="828"><cell r="E828"><v>0</v></cell><cell r="F828" t="str"><v>nc</v></cell><cell r="G828" t="str"><v>nc</v></cell><cell r="H828"><v>1497</v></cell><cell r="I828" t="str"><v>PHg</v></cell><cell r="J828"><v>9</v></cell><cell r="K828"><v>5</v></cell></row><row r="829"><cell r="A829" t="str"><v>CYPFUS</v></cell><cell r="B829" t="str"><v>Cyperus fuscus</v></cell><cell r="C829" t="str"><v>L.</v></cell></row><row r="829"><cell r="E829"><v>0</v></cell><cell r="F829" t="str"><v>nc</v></cell><cell r="G829" t="str"><v>nc</v></cell><cell r="H829"><v>1499</v></cell><cell r="I829" t="str"><v>PHg</v></cell><cell r="J829"><v>9</v></cell><cell r="K829"><v>5</v></cell></row><row r="830"><cell r="A830" t="str"><v>CYPLON</v></cell><cell r="B830" t="str"><v>Cyperus longus</v></cell><cell r="C830" t="str"><v>L.</v></cell></row><row r="830"><cell r="E830"><v>0</v></cell><cell r="F830" t="str"><v>nc</v></cell><cell r="G830" t="str"><v>nc</v></cell><cell r="H830"><v>1500</v></cell><cell r="I830" t="str"><v>PHg</v></cell><cell r="J830"><v>9</v></cell><cell r="K830"><v>5</v></cell></row><row r="831"><cell r="A831" t="str"><v>DESCES</v></cell><cell r="B831" t="str"><v>Deschampsia cespitosa</v></cell><cell r="C831" t="str"><v>(L.) P.Beauv.</v></cell></row><row r="831"><cell r="E831"><v>0</v></cell><cell r="F831" t="str"><v>nc</v></cell><cell r="G831" t="str"><v>nc</v></cell><cell r="H831"><v>1557</v></cell><cell r="I831" t="str"><v>PHg</v></cell><cell r="J831"><v>9</v></cell><cell r="K831"><v>5</v></cell></row><row r="832"><cell r="A832" t="str"><v>DIPPIL</v></cell><cell r="B832" t="str"><v>Dipsacus pilosus</v></cell><cell r="C832" t="str"><v>L.</v></cell></row><row r="832"><cell r="E832"><v>0</v></cell><cell r="F832" t="str"><v>nc</v></cell><cell r="G832" t="str"><v>nc</v></cell><cell r="H832"><v>29980</v></cell><cell r="I832" t="str"><v>PHg</v></cell><cell r="J832"><v>9</v></cell><cell r="K832"><v>5</v></cell></row><row r="833"><cell r="A833" t="str"><v>ECHORY</v></cell><cell r="B833" t="str"><v>Echinochloa oryzoides</v></cell><cell r="C833" t="str"><v>(Ard.) Fritsch</v></cell></row><row r="833"><cell r="E833"><v>0</v></cell><cell r="F833" t="str"><v>nc</v></cell><cell r="G833" t="str"><v>nc</v></cell><cell r="H833"><v>1561</v></cell><cell r="I833" t="str"><v>PHg</v></cell><cell r="J833"><v>9</v></cell><cell r="K833"><v>5</v></cell></row><row r="834"><cell r="A834" t="str"><v>ECLPRO</v></cell><cell r="B834" t="str"><v>Eclipta prostrata</v></cell><cell r="C834" t="str"><v>(L.) L.</v></cell></row><row r="834"><cell r="E834"><v>0</v></cell><cell r="F834" t="str"><v>nc</v></cell><cell r="G834" t="str"><v>nc</v></cell><cell r="H834"><v>19625</v></cell><cell r="I834" t="str"><v>PHg</v></cell><cell r="J834"><v>9</v></cell><cell r="K834"><v>5</v></cell></row><row r="835"><cell r="A835" t="str"><v>EPIHIR</v></cell><cell r="B835" t="str"><v>Epilobium hirsutum</v></cell><cell r="C835" t="str"><v>L.</v></cell></row><row r="835"><cell r="E835"><v>0</v></cell><cell r="F835" t="str"><v>nc</v></cell><cell r="G835" t="str"><v>nc</v></cell><cell r="H835"><v>1846</v></cell><cell r="I835" t="str"><v>PHg</v></cell><cell r="J835"><v>9</v></cell><cell r="K835"><v>5</v></cell></row><row r="836"><cell r="A836" t="str"><v>EPIMON</v></cell><cell r="B836" t="str"><v>Epilobium montanum</v></cell><cell r="C836" t="str"><v>L.</v></cell></row><row r="836"><cell r="E836"><v>0</v></cell><cell r="F836" t="str"><v>nc</v></cell><cell r="G836" t="str"><v>nc</v></cell><cell r="H836"><v>1848</v></cell><cell r="I836" t="str"><v>PHg</v></cell><cell r="J836"><v>9</v></cell><cell r="K836"><v>5</v></cell></row><row r="837"><cell r="A837" t="str"><v>EPIOBS</v></cell><cell r="B837" t="str"><v>Epilobium obscurum</v></cell><cell r="C837" t="str"><v>Schreb.</v></cell></row><row r="837"><cell r="E837"><v>0</v></cell><cell r="F837" t="str"><v>nc</v></cell><cell r="G837" t="str"><v>nc</v></cell><cell r="H837"><v>1849</v></cell><cell r="I837" t="str"><v>PHg</v></cell><cell r="J837"><v>9</v></cell><cell r="K837"><v>5</v></cell></row><row r="838"><cell r="A838" t="str"><v>EPIPAL</v></cell><cell r="B838" t="str"><v>Epilobium palustre</v></cell><cell r="C838" t="str"><v>L.</v></cell></row><row r="838"><cell r="E838"><v>0</v></cell><cell r="F838" t="str"><v>nc</v></cell><cell r="G838" t="str"><v>nc</v></cell><cell r="H838"><v>1850</v></cell><cell r="I838" t="str"><v>PHg</v></cell><cell r="J838"><v>9</v></cell><cell r="K838"><v>5</v></cell></row><row r="839"><cell r="A839" t="str"><v>EPIPAR</v></cell><cell r="B839" t="str"><v>Epilobium parviflorum</v></cell><cell r="C839" t="str"><v>Schreb.</v></cell></row><row r="839"><cell r="E839"><v>0</v></cell><cell r="F839" t="str"><v>nc</v></cell><cell r="G839" t="str"><v>nc</v></cell><cell r="H839"><v>1851</v></cell><cell r="I839" t="str"><v>PHg</v></cell><cell r="J839"><v>9</v></cell><cell r="K839"><v>5</v></cell></row><row r="840"><cell r="A840" t="str"><v>EPIROS</v></cell><cell r="B840" t="str"><v>Epilobium roseum</v></cell><cell r="C840" t="str"><v>Schreb.</v></cell></row><row r="840"><cell r="E840"><v>0</v></cell><cell r="F840" t="str"><v>nc</v></cell><cell r="G840" t="str"><v>nc</v></cell><cell r="H840"><v>1852</v></cell><cell r="I840" t="str"><v>PHg</v></cell><cell r="J840"><v>9</v></cell><cell r="K840"><v>5</v></cell></row><row r="841"><cell r="A841" t="str"><v>ERARAV</v></cell><cell r="B841" t="str"><v>Erianthus ravennae </v></cell><cell r="C841" t="str"><v>(L.) P.Beauv.</v></cell></row><row r="841"><cell r="E841"><v>0</v></cell><cell r="F841" t="str"><v>nc</v></cell><cell r="G841" t="str"><v>nc</v></cell><cell r="H841"><v>31536</v></cell><cell r="I841" t="str"><v>PHg</v></cell><cell r="J841"><v>9</v></cell><cell r="K841"><v>5</v></cell><cell r="L841" t="str"><v>SACRAV</v></cell><cell r="M841" t="str"><v>Saccharum ravennae L.</v></cell></row><row r="842"><cell r="A842" t="str"><v>EROANG</v></cell><cell r="B842" t="str"><v>Eriophorum angustifolium</v></cell><cell r="C842" t="str"><v>Honck.</v></cell></row><row r="842"><cell r="E842"><v>0</v></cell><cell r="F842" t="str"><v>nc</v></cell><cell r="G842" t="str"><v>nc</v></cell><cell r="H842"><v>1510</v></cell><cell r="I842" t="str"><v>PHg</v></cell><cell r="J842"><v>9</v></cell><cell r="K842"><v>5</v></cell><cell r="L842" t="str"><v>EROPOL</v></cell><cell r="M842" t="str"><v>Eriophorum polystachion L.</v></cell></row><row r="843"><cell r="A843" t="str"><v>EUPCAN</v></cell><cell r="B843" t="str"><v>Eupatorium cannabinum</v></cell><cell r="C843" t="str"><v>L.</v></cell></row><row r="843"><cell r="E843"><v>0</v></cell><cell r="F843" t="str"><v>nc</v></cell><cell r="G843" t="str"><v>nc</v></cell><cell r="H843"><v>1741</v></cell><cell r="I843" t="str"><v>PHg</v></cell><cell r="J843"><v>9</v></cell><cell r="K843"><v>5</v></cell></row><row r="844"><cell r="A844" t="str"><v>FESGIG</v></cell><cell r="B844" t="str"><v>Festuca gigantea</v></cell><cell r="C844" t="str"><v>(L.) Vill.</v></cell></row><row r="844"><cell r="E844"><v>0</v></cell><cell r="F844" t="str"><v>nc</v></cell><cell r="G844" t="str"><v>nc</v></cell><cell r="H844"><v>29968</v></cell><cell r="I844" t="str"><v>PHg</v></cell><cell r="J844"><v>9</v></cell><cell r="K844"><v>5</v></cell></row><row r="845"><cell r="A845" t="str"><v>FICVER</v></cell><cell r="B845" t="str"><v>Ficaria verna</v></cell><cell r="C845" t="str"><v>Huds.</v></cell></row><row r="845"><cell r="E845"><v>0</v></cell><cell r="F845" t="str"><v>nc</v></cell><cell r="G845" t="str"><v>nc</v></cell><cell r="H845"><v>34445</v></cell><cell r="I845" t="str"><v>PHg</v></cell><cell r="J845"><v>9</v></cell><cell r="K845"><v>5</v></cell><cell r="L845" t="str"><v>RANFIC</v></cell><cell r="M845" t="str"><v>Ranunculus ficaria L.</v></cell></row><row r="846"><cell r="A846" t="str"><v>FILULM</v></cell><cell r="B846" t="str"><v>Filipendula ulmaria</v></cell><cell r="C846" t="str"><v>(L.) Maxim.</v></cell></row><row r="846"><cell r="E846"><v>0</v></cell><cell r="F846" t="str"><v>nc</v></cell><cell r="G846" t="str"><v>nc</v></cell><cell r="H846"><v>1919</v></cell><cell r="I846" t="str"><v>PHg</v></cell><cell r="J846"><v>9</v></cell><cell r="K846"><v>5</v></cell></row><row r="847"><cell r="A847" t="str"><v>FIMBIS</v></cell><cell r="B847" t="str"><v>Fimbristylis bisumbellata</v></cell><cell r="C847" t="str"><v>(Forssk.) Bubani</v></cell></row><row r="847"><cell r="E847"><v>0</v></cell><cell r="F847" t="str"><v>nc</v></cell><cell r="G847" t="str"><v>nc</v></cell><cell r="H847"><v>19661</v></cell><cell r="I847" t="str"><v>PHg</v></cell><cell r="J847"><v>9</v></cell><cell r="K847"><v>4</v></cell></row><row r="848"><cell r="A848" t="str"><v>FIMSQU</v></cell><cell r="B848" t="str"><v>Fimbristylis squarrosa</v></cell><cell r="C848" t="str"><v>Vahl.</v></cell></row><row r="848"><cell r="E848"><v>0</v></cell><cell r="F848" t="str"><v>nc</v></cell><cell r="G848" t="str"><v>nc</v></cell><cell r="H848"><v>19662</v></cell><cell r="I848" t="str"><v>PHg</v></cell><cell r="J848"><v>9</v></cell><cell r="K848"><v>4</v></cell></row><row r="849"><cell r="A849" t="str"><v>GALAPA</v></cell><cell r="B849" t="str"><v>Galium aparine</v></cell><cell r="C849" t="str"><v>L.</v></cell></row><row r="849"><cell r="E849"><v>0</v></cell><cell r="F849" t="str"><v>nc</v></cell><cell r="G849" t="str"><v>nc</v></cell><cell r="H849"><v>1927</v></cell><cell r="I849" t="str"><v>PHg</v></cell><cell r="J849"><v>9</v></cell><cell r="K849"><v>5</v></cell></row><row r="850"><cell r="A850" t="str"><v>GALMON</v></cell><cell r="B850" t="str"><v>Galium mollugo subsp. neglectum </v></cell><cell r="C850" t="str"><v>(Le Gall ex Gren.) Nyman</v></cell></row><row r="850"><cell r="E850"><v>0</v></cell><cell r="F850" t="str"><v>nc</v></cell><cell r="G850" t="str"><v>nc</v></cell><cell r="H850"><v>31594</v></cell><cell r="I850" t="str"><v>PHg</v></cell><cell r="J850"><v>9</v></cell><cell r="K850"><v>5</v></cell><cell r="L850" t="str"><v>GALNEG</v></cell><cell r="M850" t="str"><v>Galium neglectum Le Gall ex Gren.</v></cell></row><row r="851"><cell r="A851" t="str"><v>GALPAL</v></cell><cell r="B851" t="str"><v>Galium palustre</v></cell><cell r="C851" t="str"><v>L.</v></cell></row><row r="851"><cell r="E851"><v>0</v></cell><cell r="F851" t="str"><v>nc</v></cell><cell r="G851" t="str"><v>nc</v></cell><cell r="H851"><v>1930</v></cell><cell r="I851" t="str"><v>PHg</v></cell><cell r="J851"><v>9</v></cell><cell r="K851"><v>4</v></cell></row><row r="852"><cell r="A852" t="str"><v>GALTRI</v></cell><cell r="B852" t="str"><v>Galium trifidum</v></cell><cell r="C852" t="str"><v>L.</v></cell></row><row r="852"><cell r="E852"><v>0</v></cell><cell r="F852" t="str"><v>nc</v></cell><cell r="G852" t="str"><v>nc</v></cell><cell r="H852"><v>19765</v></cell><cell r="I852" t="str"><v>PHg</v></cell><cell r="J852"><v>9</v></cell><cell r="K852"><v>5</v></cell></row><row r="853"><cell r="A853" t="str"><v>GALULI</v></cell><cell r="B853" t="str"><v>Galium uliginosum</v></cell><cell r="C853" t="str"><v>L.</v></cell></row><row r="853"><cell r="E853"><v>0</v></cell><cell r="F853" t="str"><v>nc</v></cell><cell r="G853" t="str"><v>nc</v></cell><cell r="H853"><v>19766</v></cell><cell r="I853" t="str"><v>PHg</v></cell><cell r="J853"><v>9</v></cell><cell r="K853"><v>5</v></cell></row><row r="854"><cell r="A854" t="str"><v>GLEHED</v></cell><cell r="B854" t="str"><v>Glechoma hederacea</v></cell><cell r="C854" t="str"><v>L.</v></cell></row><row r="854"><cell r="E854"><v>0</v></cell><cell r="F854" t="str"><v>nc</v></cell><cell r="G854" t="str"><v>nc</v></cell><cell r="H854"><v>19767</v></cell><cell r="I854" t="str"><v>PHg</v></cell><cell r="J854"><v>9</v></cell><cell r="K854"><v>5</v></cell></row><row r="855"><cell r="A855" t="str"><v>GNAULI</v></cell><cell r="B855" t="str"><v>Gnaphalium uliginosum</v></cell><cell r="C855" t="str"><v>L.</v></cell></row><row r="855"><cell r="E855"><v>0</v></cell><cell r="F855" t="str"><v>nc</v></cell><cell r="G855" t="str"><v>nc</v></cell><cell r="H855"><v>19770</v></cell><cell r="I855" t="str"><v>PHg</v></cell><cell r="J855"><v>9</v></cell><cell r="K855"><v>5</v></cell></row><row r="856"><cell r="A856" t="str"><v>GRALIN</v></cell><cell r="B856" t="str"><v>Gratiola linifolia</v></cell><cell r="C856" t="str"><v>Vahl.</v></cell></row><row r="856"><cell r="E856"><v>0</v></cell><cell r="F856" t="str"><v>nc</v></cell><cell r="G856" t="str"><v>nc</v></cell><cell r="H856"><v>19772</v></cell><cell r="I856" t="str"><v>PHg</v></cell><cell r="J856"><v>9</v></cell><cell r="K856"><v>5</v></cell></row><row r="857"><cell r="A857" t="str"><v>GRANEG</v></cell><cell r="B857" t="str"><v>Gratiola neglecta</v></cell><cell r="C857" t="str"><v>Torr.</v></cell></row><row r="857"><cell r="E857"><v>0</v></cell><cell r="F857" t="str"><v>nc</v></cell><cell r="G857" t="str"><v>nc</v></cell><cell r="H857"><v>19773</v></cell><cell r="I857" t="str"><v>PHg</v></cell><cell r="J857"><v>9</v></cell><cell r="K857"><v>5</v></cell></row><row r="858"><cell r="A858" t="str"><v>GRAOFF</v></cell><cell r="B858" t="str"><v>Gratiola officinalis</v></cell><cell r="C858" t="str"><v>L.</v></cell></row><row r="858"><cell r="E858"><v>0</v></cell><cell r="F858" t="str"><v>nc</v></cell><cell r="G858" t="str"><v>nc</v></cell><cell r="H858"><v>19774</v></cell><cell r="I858" t="str"><v>PHg</v></cell><cell r="J858"><v>9</v></cell><cell r="K858"><v>5</v></cell></row><row r="859"><cell r="A859" t="str"><v>HEMALT</v></cell><cell r="B859" t="str"><v>Hemarthria altissima</v></cell><cell r="C859" t="str"><v>(Poir.) Stapf & C.E.Hubb.</v></cell></row><row r="859"><cell r="E859"><v>0</v></cell><cell r="F859" t="str"><v>nc</v></cell><cell r="G859" t="str"><v>nc</v></cell><cell r="H859"><v>19775</v></cell><cell r="I859" t="str"><v>PHg</v></cell><cell r="J859"><v>9</v></cell><cell r="K859"><v>5</v></cell></row><row r="860"><cell r="A860" t="str"><v>HIBPAL</v></cell><cell r="B860" t="str"><v>Hibiscus palustris</v></cell><cell r="C860" t="str"><v>L.</v></cell></row><row r="860"><cell r="E860"><v>0</v></cell><cell r="F860" t="str"><v>nc</v></cell><cell r="G860" t="str"><v>nc</v></cell><cell r="H860"><v>19780</v></cell><cell r="I860" t="str"><v>PHg</v></cell><cell r="J860"><v>9</v></cell><cell r="K860"><v>5</v></cell></row><row r="861"><cell r="A861" t="str"><v>HUMLUP</v></cell><cell r="B861" t="str"><v>Humulus lupulus</v></cell><cell r="C861" t="str"><v>L.</v></cell></row><row r="861"><cell r="E861"><v>0</v></cell><cell r="F861" t="str"><v>nc</v></cell><cell r="G861" t="str"><v>nc</v></cell><cell r="H861"><v>19783</v></cell><cell r="I861" t="str"><v>PHg</v></cell><cell r="J861"><v>9</v></cell><cell r="K861"><v>5</v></cell></row><row r="862"><cell r="A862" t="str"><v>HYPHIR</v></cell><cell r="B862" t="str"><v>Hypericum hircinum</v></cell><cell r="C862" t="str"><v>L.</v></cell></row><row r="862"><cell r="E862"><v>0</v></cell><cell r="F862" t="str"><v>nc</v></cell><cell r="G862" t="str"><v>nc</v></cell><cell r="H862"><v>35490</v></cell><cell r="I862" t="str"><v>PHg</v></cell><cell r="J862"><v>9</v></cell><cell r="K862"><v>5</v></cell></row><row r="863"><cell r="A863" t="str"><v>HYPMAC</v></cell><cell r="B863" t="str"><v>Hypericum maculatum</v></cell><cell r="C863" t="str"><v>Crantz</v></cell></row><row r="863"><cell r="E863"><v>0</v></cell><cell r="F863" t="str"><v>nc</v></cell><cell r="G863" t="str"><v>nc</v></cell><cell r="H863"><v>19793</v></cell><cell r="I863" t="str"><v>PHg</v></cell><cell r="J863"><v>9</v></cell><cell r="K863"><v>5</v></cell></row><row r="864"><cell r="A864" t="str"><v>HYPTET</v></cell><cell r="B864" t="str"><v>Hypericum tetrapterum</v></cell><cell r="C864" t="str"><v>Fr.</v></cell></row><row r="864"><cell r="E864"><v>0</v></cell><cell r="F864" t="str"><v>nc</v></cell><cell r="G864" t="str"><v>nc</v></cell><cell r="H864"><v>1786</v></cell><cell r="I864" t="str"><v>PHg</v></cell><cell r="J864"><v>9</v></cell><cell r="K864"><v>5</v></cell></row><row r="865"><cell r="A865" t="str"><v>IMPBAL</v></cell><cell r="B865" t="str"><v>Impatiens balfouri</v></cell><cell r="C865" t="str"><v>Hook.f.</v></cell></row><row r="865"><cell r="E865"><v>0</v></cell><cell r="F865" t="str"><v>nc</v></cell><cell r="G865" t="str"><v>nc</v></cell><cell r="H865"><v>30238</v></cell><cell r="I865" t="str"><v>PHg</v></cell><cell r="J865"><v>9</v></cell><cell r="K865"><v>5</v></cell></row><row r="866"><cell r="A866" t="str"><v>IMPCAP</v></cell><cell r="B866" t="str"><v>Impatiens capensis</v></cell><cell r="C866" t="str"><v>Meerb.</v></cell></row><row r="866"><cell r="E866"><v>0</v></cell><cell r="F866" t="str"><v>nc</v></cell><cell r="G866" t="str"><v>nc</v></cell><cell r="H866"><v>1685</v></cell><cell r="I866" t="str"><v>PHg</v></cell><cell r="J866"><v>9</v></cell><cell r="K866"><v>5</v></cell></row><row r="867"><cell r="A867" t="str"><v>IMPGLA</v></cell><cell r="B867" t="str"><v>Impatiens glandulifera</v></cell><cell r="C867" t="str"><v>Royle</v></cell></row><row r="867"><cell r="E867"><v>0</v></cell><cell r="F867" t="str"><v>nc</v></cell><cell r="G867" t="str"><v>nc</v></cell><cell r="H867"><v>1686</v></cell><cell r="I867" t="str"><v>PHg</v></cell><cell r="J867"><v>9</v></cell><cell r="K867"><v>5</v></cell></row><row r="868"><cell r="A868" t="str"><v>IMEOST</v></cell><cell r="B868" t="str"><v>Imperatoria ostruthium</v></cell><cell r="C868" t="str"><v>L.</v></cell></row><row r="868"><cell r="E868"><v>0</v></cell><cell r="F868" t="str"><v>nc</v></cell><cell r="G868" t="str"><v>nc</v></cell><cell r="H868"><v>35492</v></cell><cell r="I868" t="str"><v>PHg</v></cell><cell r="J868"><v>9</v></cell><cell r="K868"><v>5</v></cell></row><row r="869"><cell r="A869" t="str"><v>INUSAL</v></cell><cell r="B869" t="str"><v>Inula salicina</v></cell><cell r="C869" t="str"><v>L.</v></cell></row><row r="869"><cell r="E869"><v>0</v></cell><cell r="F869" t="str"><v>nc</v></cell><cell r="G869" t="str"><v>nc</v></cell><cell r="H869"><v>32256</v></cell><cell r="I869" t="str"><v>PHg</v></cell><cell r="J869"><v>9</v></cell><cell r="K869"><v>5</v></cell></row><row r="870"><cell r="A870" t="str"><v>IRISPU</v></cell><cell r="B870" t="str"><v>Iris spuria</v></cell><cell r="C870" t="str"><v>L.</v></cell></row><row r="870"><cell r="E870"><v>0</v></cell><cell r="F870" t="str"><v>nc</v></cell><cell r="G870" t="str"><v>nc</v></cell><cell r="H870"><v>19796</v></cell><cell r="I870" t="str"><v>PHg</v></cell><cell r="J870"><v>9</v></cell><cell r="K870"><v>5</v></cell></row><row r="871"><cell r="A871" t="str"><v>IRIVER</v></cell><cell r="B871" t="str"><v>Iris versicolor</v></cell><cell r="C871" t="str"><v>L.</v></cell></row><row r="871"><cell r="E871"><v>0</v></cell><cell r="F871" t="str"><v>nc</v></cell><cell r="G871" t="str"><v>nc</v></cell><cell r="H871"><v>19797</v></cell><cell r="I871" t="str"><v>PHg</v></cell><cell r="J871"><v>9</v></cell><cell r="K871"><v>5</v></cell></row><row r="872"><cell r="A872" t="str"><v>ISLCER</v></cell><cell r="B872" t="str"><v>Isolepis cernua</v></cell><cell r="C872" t="str"><v>(Vahl) Roem. & Schult.</v></cell></row><row r="872"><cell r="E872"><v>0</v></cell><cell r="F872" t="str"><v>nc</v></cell><cell r="G872" t="str"><v>nc</v></cell><cell r="H872"><v>19812</v></cell><cell r="I872" t="str"><v>PHg</v></cell><cell r="J872"><v>9</v></cell><cell r="K872"><v>5</v></cell><cell r="L872" t="str"><v>SCICER</v></cell><cell r="M872" t="str"><v>Scirpus cernuus M. Vahl</v></cell></row><row r="873"><cell r="A873" t="str"><v>ISLSET</v></cell><cell r="B873" t="str"><v>Isolepis setacea</v></cell><cell r="C873" t="str"><v>Kindb.</v></cell></row><row r="873"><cell r="E873"><v>0</v></cell><cell r="F873" t="str"><v>nc</v></cell><cell r="G873" t="str"><v>nc</v></cell><cell r="H873"><v>19813</v></cell><cell r="I873" t="str"><v>PHg</v></cell><cell r="J873"><v>9</v></cell><cell r="K873"><v>5</v></cell><cell r="L873" t="str"><v>SCISET</v></cell><cell r="M873" t="str"><v>Scirpus setaceus  L.</v></cell></row><row r="874"><cell r="A874" t="str"><v>JACAQU</v></cell><cell r="B874" t="str"><v>Jacobaea aquatica</v></cell><cell r="C874" t="str"><v>(Hill) P.Gaertn., B.Mey. & Scherb.</v></cell></row><row r="874"><cell r="E874"><v>0</v></cell><cell r="F874" t="str"><v>nc</v></cell><cell r="G874" t="str"><v>nc</v></cell><cell r="H874"><v>31029</v></cell><cell r="I874" t="str"><v>PHg</v></cell><cell r="J874"><v>9</v></cell><cell r="K874"><v>5</v></cell><cell r="L874" t="str"><v>SENAQU</v></cell><cell r="M874" t="str"><v>Senecio aquaticus Hill.</v></cell></row><row r="875"><cell r="A875" t="str"><v>JACPAL</v></cell><cell r="B875" t="str"><v>Jacobaea paludosa </v></cell><cell r="C875" t="str"><v>(L.) P.Gaertn., B.Mey. & Scherb.</v></cell></row><row r="875"><cell r="E875"><v>0</v></cell><cell r="F875" t="str"><v>nc</v></cell><cell r="G875" t="str"><v>nc</v></cell><cell r="H875"><v>31553</v></cell><cell r="I875" t="str"><v>PHg</v></cell><cell r="J875"><v>9</v></cell><cell r="K875"><v>5</v></cell><cell r="L875" t="str"><v>SENPAL</v></cell><cell r="M875" t="str"><v>Senecio paludosus L.</v></cell></row><row r="876"><cell r="A876" t="str"><v>JUNACU</v></cell><cell r="B876" t="str"><v>Juncus acutiflorus</v></cell><cell r="C876" t="str"><v>Ehrh. ex Hoffm.</v></cell></row><row r="876"><cell r="E876"><v>0</v></cell><cell r="F876" t="str"><v>nc</v></cell><cell r="G876" t="str"><v>nc</v></cell><cell r="H876"><v>1607</v></cell><cell r="I876" t="str"><v>PHg</v></cell><cell r="J876"><v>9</v></cell><cell r="K876"><v>5</v></cell></row><row r="877"><cell r="A877" t="str"><v>JUNALP</v></cell><cell r="B877" t="str"><v>Juncus alpinoarticulatus</v></cell><cell r="C877" t="str"><v>Chaix</v></cell></row><row r="877"><cell r="E877"><v>0</v></cell><cell r="F877" t="str"><v>nc</v></cell><cell r="G877" t="str"><v>nc</v></cell><cell r="H877"><v>19815</v></cell><cell r="I877" t="str"><v>PHg</v></cell><cell r="J877"><v>9</v></cell><cell r="K877"><v>5</v></cell></row><row r="878"><cell r="A878" t="str"><v>JUNART</v></cell><cell r="B878" t="str"><v>Juncus articulatus</v></cell><cell r="C878" t="str"><v>L.</v></cell></row><row r="878"><cell r="E878"><v>0</v></cell><cell r="F878" t="str"><v>nc</v></cell><cell r="G878" t="str"><v>nc</v></cell><cell r="H878"><v>1609</v></cell><cell r="I878" t="str"><v>PHg</v></cell><cell r="J878"><v>9</v></cell><cell r="K878"><v>5</v></cell></row><row r="879"><cell r="A879" t="str"><v>JUNBUF</v></cell><cell r="B879" t="str"><v>Juncus bufonius</v></cell><cell r="C879" t="str"><v>L.</v></cell></row><row r="879"><cell r="E879"><v>0</v></cell><cell r="F879" t="str"><v>nc</v></cell><cell r="G879" t="str"><v>nc</v></cell><cell r="H879"><v>1610</v></cell><cell r="I879" t="str"><v>PHg</v></cell><cell r="J879"><v>9</v></cell><cell r="K879"><v>5</v></cell></row><row r="880"><cell r="A880" t="str"><v>JUNCOM</v></cell><cell r="B880" t="str"><v>Juncus compressus</v></cell><cell r="C880" t="str"><v>Jacq.</v></cell></row><row r="880"><cell r="E880"><v>0</v></cell><cell r="F880" t="str"><v>nc</v></cell><cell r="G880" t="str"><v>nc</v></cell><cell r="H880"><v>19818</v></cell><cell r="I880" t="str"><v>PHg</v></cell><cell r="J880"><v>9</v></cell><cell r="K880"><v>5</v></cell></row><row r="881"><cell r="A881" t="str"><v>JUNEFF</v></cell><cell r="B881" t="str"><v>Juncus effusus</v></cell><cell r="C881" t="str"><v>L.</v></cell></row><row r="881"><cell r="E881"><v>0</v></cell><cell r="F881" t="str"><v>nc</v></cell><cell r="G881" t="str"><v>nc</v></cell><cell r="H881"><v>1613</v></cell><cell r="I881" t="str"><v>PHg</v></cell><cell r="J881"><v>9</v></cell><cell r="K881"><v>5</v></cell></row><row r="882"><cell r="A882" t="str"><v>JUNINF</v></cell><cell r="B882" t="str"><v>Juncus inflexus</v></cell><cell r="C882" t="str"><v>L.</v></cell></row><row r="882"><cell r="E882"><v>0</v></cell><cell r="F882" t="str"><v>nc</v></cell><cell r="G882" t="str"><v>nc</v></cell><cell r="H882"><v>1616</v></cell><cell r="I882" t="str"><v>PHg</v></cell><cell r="J882"><v>9</v></cell><cell r="K882"><v>4</v></cell><cell r="L882" t="str"><v>JUNGLA</v></cell><cell r="M882" t="str"><v>Juncus glaucus Ehrh. Ex Sibth.</v></cell></row><row r="883"><cell r="A883" t="str"><v>JUNMAR</v></cell><cell r="B883" t="str"><v>Juncus maritimus</v></cell><cell r="C883" t="str"><v>Lam.</v></cell></row><row r="883"><cell r="E883"><v>0</v></cell><cell r="F883" t="str"><v>nc</v></cell><cell r="G883" t="str"><v>nc</v></cell><cell r="H883"><v>1617</v></cell><cell r="I883" t="str"><v>PHg</v></cell><cell r="J883"><v>9</v></cell><cell r="K883"><v>5</v></cell></row><row r="884"><cell r="A884" t="str"><v>JUNPYG</v></cell><cell r="B884" t="str"><v>Juncus pygmaeus</v></cell><cell r="C884" t="str"><v>Rich. ex Thuill.</v></cell></row><row r="884"><cell r="E884"><v>0</v></cell><cell r="F884" t="str"><v>nc</v></cell><cell r="G884" t="str"><v>nc</v></cell><cell r="H884"><v>34435</v></cell><cell r="I884" t="str"><v>PHg</v></cell><cell r="J884"><v>9</v></cell><cell r="K884"><v>5</v></cell></row><row r="885"><cell r="A885" t="str"><v>JUNRAN</v></cell><cell r="B885" t="str"><v>Juncus ranarius</v></cell><cell r="C885" t="str"><v>Songeon & Perrier</v></cell></row><row r="885"><cell r="E885"><v>0</v></cell><cell r="F885" t="str"><v>nc</v></cell><cell r="G885" t="str"><v>nc</v></cell><cell r="H885"><v>1619</v></cell><cell r="I885" t="str"><v>PHg</v></cell><cell r="J885"><v>9</v></cell><cell r="K885"><v>5</v></cell><cell r="L885" t="str"><v>JUNAMB</v></cell><cell r="M885" t="str"><v>Juncus ambiguus Guss.</v></cell></row><row r="886"><cell r="A886" t="str"><v>JUNSPX</v></cell><cell r="B886" t="str"><v>Juncus sp.</v></cell><cell r="C886" t="str"><v>L.</v></cell></row><row r="886"><cell r="E886"><v>0</v></cell><cell r="F886" t="str"><v>nc</v></cell><cell r="G886" t="str"><v>nc</v></cell><cell r="H886"><v>1606</v></cell><cell r="I886" t="str"><v>PHg</v></cell><cell r="J886"><v>9</v></cell><cell r="K886"><v>5</v></cell></row><row r="887"><cell r="A887" t="str"><v>JUNSUB</v></cell><cell r="B887" t="str"><v>Juncus subnodulosus</v></cell><cell r="C887" t="str"><v>Schrank</v></cell><cell r="D887" t="str"><v>IBMR</v></cell><cell r="E887"><v>0</v></cell><cell r="F887"><v>17</v></cell><cell r="G887"><v>3</v></cell><cell r="H887"><v>1622</v></cell><cell r="I887" t="str"><v>PHg</v></cell><cell r="J887"><v>9</v></cell><cell r="K887"><v>4</v></cell><cell r="L887" t="str"><v>JUNOBT</v></cell><cell r="M887" t="str"><v>Juncus obtusiflorus  Ehrh. ex Hoffm.</v></cell></row><row r="888"><cell r="A888" t="str"><v>JUNTEN</v></cell><cell r="B888" t="str"><v>Juncus tenageia</v></cell><cell r="C888" t="str"><v>Ehrh. ex L.f.</v></cell></row><row r="888"><cell r="E888"><v>0</v></cell><cell r="F888" t="str"><v>nc</v></cell><cell r="G888" t="str"><v>nc</v></cell><cell r="H888"><v>20716</v></cell><cell r="I888" t="str"><v>PHg</v></cell><cell r="J888"><v>9</v></cell><cell r="K888"><v>5</v></cell></row><row r="889"><cell r="A889" t="str"><v>JUNTEU</v></cell><cell r="B889" t="str"><v>Juncus tenuis</v></cell><cell r="C889" t="str"><v>Willd.</v></cell></row><row r="889"><cell r="E889"><v>0</v></cell><cell r="F889" t="str"><v>nc</v></cell><cell r="G889" t="str"><v>nc</v></cell><cell r="H889"><v>32212</v></cell><cell r="I889" t="str"><v>PHg</v></cell><cell r="J889"><v>9</v></cell><cell r="K889"><v>5</v></cell></row><row r="890"><cell r="A890" t="str"><v>LEEORY</v></cell><cell r="B890" t="str"><v>Leersia oryzoides</v></cell><cell r="C890" t="str"><v>(L.) Schwartz</v></cell></row><row r="890"><cell r="E890"><v>0</v></cell><cell r="F890" t="str"><v>nc</v></cell><cell r="G890" t="str"><v>nc</v></cell><cell r="H890"><v>1569</v></cell><cell r="I890" t="str"><v>PHg</v></cell><cell r="J890"><v>9</v></cell><cell r="K890"><v>5</v></cell></row><row r="891"><cell r="A891" t="str"><v>LEUAES</v></cell><cell r="B891" t="str"><v>Leucojum aestivum</v></cell><cell r="C891" t="str"><v>L.</v></cell></row><row r="891"><cell r="E891"><v>0</v></cell><cell r="F891" t="str"><v>nc</v></cell><cell r="G891" t="str"><v>nc</v></cell><cell r="H891"><v>19836</v></cell><cell r="I891" t="str"><v>PHg</v></cell><cell r="J891"><v>9</v></cell><cell r="K891"><v>5</v></cell></row><row r="892"><cell r="A892" t="str"><v>LIAATT</v></cell><cell r="B892" t="str"><v>Lilaeopsis attenuata</v></cell><cell r="C892" t="str"><v>J.M.Coult. & Rose</v></cell></row><row r="892"><cell r="E892"><v>0</v></cell><cell r="F892" t="str"><v>nc</v></cell><cell r="G892" t="str"><v>nc</v></cell><cell r="H892"><v>19838</v></cell><cell r="I892" t="str"><v>PHg</v></cell><cell r="J892"><v>9</v></cell><cell r="K892"><v>5</v></cell></row><row r="893"><cell r="A893" t="str"><v>LIMAQU</v></cell><cell r="B893" t="str"><v>Limosella aquatica</v></cell><cell r="C893" t="str"><v>L.</v></cell></row><row r="893"><cell r="E893"><v>0</v></cell><cell r="F893" t="str"><v>nc</v></cell><cell r="G893" t="str"><v>nc</v></cell><cell r="H893"><v>19839</v></cell><cell r="I893" t="str"><v>PHg</v></cell><cell r="J893"><v>9</v></cell><cell r="K893"><v>5</v></cell></row><row r="894"><cell r="A894" t="str"><v>LIMAUS</v></cell><cell r="B894" t="str"><v>Limosella australis</v></cell><cell r="C894" t="str"><v>R.Br.</v></cell></row><row r="894"><cell r="E894"><v>0</v></cell><cell r="F894" t="str"><v>nc</v></cell><cell r="G894" t="str"><v>nc</v></cell><cell r="H894"><v>19840</v></cell><cell r="I894" t="str"><v>PHg</v></cell><cell r="J894"><v>9</v></cell><cell r="K894"><v>5</v></cell></row><row r="895"><cell r="A895" t="str"><v>LINDUB</v></cell><cell r="B895" t="str"><v>Lindernia dubia</v></cell><cell r="C895" t="str"><v>(L.) Pennell</v></cell></row><row r="895"><cell r="E895"><v>0</v></cell><cell r="F895" t="str"><v>nc</v></cell><cell r="G895" t="str"><v>nc</v></cell><cell r="H895"><v>19841</v></cell><cell r="I895" t="str"><v>PHg</v></cell><cell r="J895"><v>9</v></cell><cell r="K895"><v>5</v></cell></row><row r="896"><cell r="A896" t="str"><v>LINPAL</v></cell><cell r="B896" t="str"><v>Lindernia palustris</v></cell><cell r="C896" t="str"><v>Hartmann</v></cell></row><row r="896"><cell r="E896"><v>0</v></cell><cell r="F896" t="str"><v>nc</v></cell><cell r="G896" t="str"><v>nc</v></cell><cell r="H896"><v>31554</v></cell><cell r="I896" t="str"><v>PHg</v></cell><cell r="J896"><v>9</v></cell><cell r="K896"><v>5</v></cell><cell r="L896" t="str"><v>LINPRO</v></cell><cell r="M896" t="str"><v>Lindernia procumbens (Krock.) Philcox</v></cell></row><row r="897"><cell r="A897" t="str"><v>LOBURE</v></cell><cell r="B897" t="str"><v>Lobelia urens</v></cell><cell r="C897" t="str"><v>L.</v></cell></row><row r="897"><cell r="E897"><v>0</v></cell><cell r="F897" t="str"><v>nc</v></cell><cell r="G897" t="str"><v>nc</v></cell><cell r="H897"><v>19843</v></cell><cell r="I897" t="str"><v>PHg</v></cell><cell r="J897"><v>9</v></cell><cell r="K897"><v>5</v></cell></row><row r="898"><cell r="A898" t="str"><v>LOTPED</v></cell><cell r="B898" t="str"><v>Lotus pedunculatus</v></cell><cell r="C898" t="str"><v>Cav.</v></cell></row><row r="898"><cell r="E898"><v>0</v></cell><cell r="F898" t="str"><v>nc</v></cell><cell r="G898" t="str"><v>nc</v></cell><cell r="H898"><v>19844</v></cell><cell r="I898" t="str"><v>PHg</v></cell><cell r="J898"><v>9</v></cell><cell r="K898"><v>5</v></cell><cell r="L898" t="str"><v>LOTULI</v></cell><cell r="M898" t="str"><v>Lotus uliginosus  Schkuhr</v></cell></row><row r="899"><cell r="A899" t="str"><v>LUPNOO</v></cell><cell r="B899" t="str"><v>Lupinus nootkatensis</v></cell><cell r="C899" t="str"><v>Donn ex Sims</v></cell></row><row r="899"><cell r="E899"><v>0</v></cell><cell r="F899" t="str"><v>nc</v></cell><cell r="G899" t="str"><v>nc</v></cell><cell r="H899"><v>19846</v></cell><cell r="I899" t="str"><v>PHg</v></cell><cell r="J899"><v>9</v></cell><cell r="K899"><v>5</v></cell></row><row r="900"><cell r="A900" t="str"><v>LUZSYL</v></cell><cell r="B900" t="str"><v>Luzula sylvatica</v></cell><cell r="C900" t="str"><v>(Huds.) Gaudin</v></cell></row><row r="900"><cell r="E900"><v>0</v></cell><cell r="F900" t="str"><v>nc</v></cell><cell r="G900" t="str"><v>nc</v></cell><cell r="H900"><v>29982</v></cell><cell r="I900" t="str"><v>PHg</v></cell><cell r="J900"><v>9</v></cell><cell r="K900"><v>5</v></cell><cell r="L900" t="str"><v>LUZMAX</v></cell><cell r="M900" t="str"><v>Luzula maxima (Reichard) DC.</v></cell></row><row r="901"><cell r="A901" t="str"><v>LYSNEM</v></cell><cell r="B901" t="str"><v>Lysimachia nemorum</v></cell><cell r="C901" t="str"><v>L.</v></cell></row><row r="901"><cell r="E901"><v>0</v></cell><cell r="F901" t="str"><v>nc</v></cell><cell r="G901" t="str"><v>nc</v></cell><cell r="H901"><v>1884</v></cell><cell r="I901" t="str"><v>PHg</v></cell><cell r="J901"><v>9</v></cell><cell r="K901"><v>5</v></cell></row><row r="902"><cell r="A902" t="str"><v>LYSNUM</v></cell><cell r="B902" t="str"><v>Lysimachia nummularia</v></cell><cell r="C902" t="str"><v>L.</v></cell></row><row r="902"><cell r="E902"><v>0</v></cell><cell r="F902" t="str"><v>nc</v></cell><cell r="G902" t="str"><v>nc</v></cell><cell r="H902"><v>1885</v></cell><cell r="I902" t="str"><v>PHg</v></cell><cell r="J902"><v>9</v></cell><cell r="K902"><v>5</v></cell></row><row r="903"><cell r="A903" t="str"><v>LYSTEN</v></cell><cell r="B903" t="str"><v>Lysimachia tenella</v></cell><cell r="C903" t="str"><v>L.</v></cell></row><row r="903"><cell r="E903"><v>0</v></cell><cell r="F903" t="str"><v>nc</v></cell><cell r="G903" t="str"><v>nc</v></cell><cell r="H903"><v>31558</v></cell><cell r="I903" t="str"><v>PHg</v></cell><cell r="J903"><v>9</v></cell><cell r="K903"><v>5</v></cell><cell r="L903" t="str"><v>ANLTEN</v></cell><cell r="M903" t="str"><v>Anagallis tenella (L.) L.</v></cell></row><row r="904"><cell r="A904" t="str"><v>LYSVUL</v></cell><cell r="B904" t="str"><v>Lysimachia vulgaris</v></cell><cell r="C904" t="str"><v>L.</v></cell></row><row r="904"><cell r="E904"><v>0</v></cell><cell r="F904" t="str"><v>nc</v></cell><cell r="G904" t="str"><v>nc</v></cell><cell r="H904"><v>1887</v></cell><cell r="I904" t="str"><v>PHg</v></cell><cell r="J904"><v>9</v></cell><cell r="K904"><v>5</v></cell></row><row r="905"><cell r="A905" t="str"><v>LYTHYS</v></cell><cell r="B905" t="str"><v>Lythrum hyssopifolia</v></cell><cell r="C905" t="str"><v>L.</v></cell></row><row r="905"><cell r="E905"><v>0</v></cell><cell r="F905" t="str"><v>nc</v></cell><cell r="G905" t="str"><v>nc</v></cell><cell r="H905"><v>19847</v></cell><cell r="I905" t="str"><v>PHg</v></cell><cell r="J905"><v>9</v></cell><cell r="K905"><v>5</v></cell></row><row r="906"><cell r="A906" t="str"><v>LYTPOR</v></cell><cell r="B906" t="str"><v>Lythrum portula</v></cell><cell r="C906" t="str"><v>(L.) D.A.Webb</v></cell></row><row r="906"><cell r="E906"><v>0</v></cell><cell r="F906" t="str"><v>nc</v></cell><cell r="G906" t="str"><v>nc</v></cell><cell r="H906"><v>1822</v></cell><cell r="I906" t="str"><v>PHg</v></cell><cell r="J906"><v>9</v></cell><cell r="K906"><v>5</v></cell><cell r="L906" t="str"><v>LYTPOL</v></cell><cell r="M906" t="str"><v>Lythrum portula subsp. longidentata (J.Gay) P.D.Sell</v></cell><cell r="N906" t="str"><v>LYTPOP</v></cell><cell r="O906" t="str"><v>Lythrum portula subsp. portula (L.) D.A.Webb</v></cell></row><row r="907"><cell r="A907" t="str"><v>LYTSAL</v></cell><cell r="B907" t="str"><v>Lythrum salicaria</v></cell><cell r="C907" t="str"><v>L.</v></cell></row><row r="907"><cell r="E907"><v>0</v></cell><cell r="F907" t="str"><v>nc</v></cell><cell r="G907" t="str"><v>nc</v></cell><cell r="H907"><v>1823</v></cell><cell r="I907" t="str"><v>PHg</v></cell><cell r="J907"><v>9</v></cell><cell r="K907"><v>5</v></cell></row><row r="908"><cell r="A908" t="str"><v>MENARV</v></cell><cell r="B908" t="str"><v>Mentha arvensis</v></cell><cell r="C908" t="str"><v>L.</v></cell></row><row r="908"><cell r="E908"><v>0</v></cell><cell r="F908" t="str"><v>nc</v></cell><cell r="G908" t="str"><v>nc</v></cell><cell r="H908"><v>19855</v></cell><cell r="I908" t="str"><v>PHg</v></cell><cell r="J908"><v>9</v></cell><cell r="K908"><v>5</v></cell></row><row r="909"><cell r="A909" t="str"><v>MENPUL</v></cell><cell r="B909" t="str"><v>Mentha pulegium</v></cell><cell r="C909" t="str"><v>L.</v></cell></row><row r="909"><cell r="E909"><v>0</v></cell><cell r="F909" t="str"><v>nc</v></cell><cell r="G909" t="str"><v>nc</v></cell><cell r="H909"><v>10239</v></cell><cell r="I909" t="str"><v>PHg</v></cell><cell r="J909"><v>9</v></cell><cell r="K909"><v>5</v></cell></row><row r="910"><cell r="A910" t="str"><v>MENSUA</v></cell><cell r="B910" t="str"><v>Mentha suaveolens</v></cell><cell r="C910" t="str"><v>Ehrh.</v></cell></row><row r="910"><cell r="E910"><v>0</v></cell><cell r="F910" t="str"><v>nc</v></cell><cell r="G910" t="str"><v>nc</v></cell><cell r="H910"><v>29952</v></cell><cell r="I910" t="str"><v>PHg</v></cell><cell r="J910"><v>9</v></cell><cell r="K910"><v>5</v></cell></row><row r="911"><cell r="A911" t="str"><v>MENXNI</v></cell><cell r="B911" t="str"><v>Mentha x niliaca </v></cell><cell r="C911" t="str"><v>Juss. ex Jacq.</v></cell></row><row r="911"><cell r="E911"><v>0</v></cell><cell r="F911" t="str"><v>nc</v></cell><cell r="G911" t="str"><v>nc</v></cell><cell r="H911"><v>31668</v></cell><cell r="I911" t="str"><v>PHg</v></cell><cell r="J911"><v>9</v></cell><cell r="K911"><v>5</v></cell><cell r="L911" t="str"><v>MENXRO</v></cell><cell r="M911" t="str"><v>Mentha x rotundifolia (L.) Huds.</v></cell></row><row r="912"><cell r="A912" t="str"><v>MENXVE</v></cell><cell r="B912" t="str"><v>Mentha x verticillata</v></cell><cell r="C912" t="str"><v>L.</v></cell></row><row r="912"><cell r="E912"><v>0</v></cell><cell r="F912" t="str"><v>nc</v></cell><cell r="G912" t="str"><v>nc</v></cell><cell r="H912"><v>19858</v></cell><cell r="I912" t="str"><v>PHg</v></cell><cell r="J912"><v>9</v></cell><cell r="K912"><v>5</v></cell></row><row r="913"><cell r="A913" t="str"><v>MECPER</v></cell><cell r="B913" t="str"><v>Mercurialis perennis</v></cell><cell r="C913" t="str"><v>L.</v></cell></row><row r="913"><cell r="E913"><v>0</v></cell><cell r="F913" t="str"><v>nc</v></cell><cell r="G913" t="str"><v>nc</v></cell><cell r="H913"><v>29983</v></cell><cell r="I913" t="str"><v>PHg</v></cell><cell r="J913"><v>9</v></cell><cell r="K913"><v>5</v></cell></row><row r="914"><cell r="A914" t="str"><v>MIMGUT</v></cell><cell r="B914" t="str"><v>Mimulus guttatus</v></cell><cell r="C914" t="str"><v>DC.</v></cell></row><row r="914"><cell r="E914"><v>0</v></cell><cell r="F914" t="str"><v>nc</v></cell><cell r="G914" t="str"><v>nc</v></cell><cell r="H914"><v>1946</v></cell><cell r="I914" t="str"><v>PHg</v></cell><cell r="J914"><v>9</v></cell><cell r="K914"><v>5</v></cell></row><row r="915"><cell r="A915" t="str"><v>MIMGXL</v></cell><cell r="B915" t="str"><v>Mimulus guttatus x luteus</v></cell><cell r="C915" t="str"><v>NULL</v></cell></row><row r="915"><cell r="E915"><v>0</v></cell><cell r="F915" t="str"><v>nc</v></cell><cell r="G915" t="str"><v>nc</v></cell><cell r="H915"><v>19859</v></cell><cell r="I915" t="str"><v>PHg</v></cell><cell r="J915"><v>9</v></cell><cell r="K915"><v>5</v></cell></row><row r="916"><cell r="A916" t="str"><v>MIMMOS</v></cell><cell r="B916" t="str"><v>Mimulus moschatus</v></cell><cell r="C916" t="str"><v>Douglas ex Lindl.</v></cell></row><row r="916"><cell r="E916"><v>0</v></cell><cell r="F916" t="str"><v>nc</v></cell><cell r="G916" t="str"><v>nc</v></cell><cell r="H916"><v>19860</v></cell><cell r="I916" t="str"><v>PHg</v></cell><cell r="J916"><v>9</v></cell><cell r="K916"><v>5</v></cell></row><row r="917"><cell r="A917" t="str"><v>MOETRI</v></cell><cell r="B917" t="str"><v>Moehringia trinervia</v></cell><cell r="C917" t="str"><v>(L.) Clairv.</v></cell></row><row r="917"><cell r="E917"><v>0</v></cell><cell r="F917" t="str"><v>nc</v></cell><cell r="G917" t="str"><v>nc</v></cell><cell r="H917"><v>19861</v></cell><cell r="I917" t="str"><v>PHg</v></cell><cell r="J917"><v>9</v></cell><cell r="K917"><v>5</v></cell></row><row r="918"><cell r="A918" t="str"><v>MOLCAE</v></cell><cell r="B918" t="str"><v>Molinia caerulea</v></cell><cell r="C918" t="str"><v>(L.) Moench</v></cell></row><row r="918"><cell r="E918"><v>0</v></cell><cell r="F918" t="str"><v>nc</v></cell><cell r="G918" t="str"><v>nc</v></cell><cell r="H918"><v>1571</v></cell><cell r="I918" t="str"><v>PHg</v></cell><cell r="J918"><v>9</v></cell><cell r="K918"><v>5</v></cell></row><row r="919"><cell r="A919" t="str"><v>MOLCAA</v></cell><cell r="B919" t="str"><v>Molinia caerulea subsp. arundinacea </v></cell><cell r="C919" t="str"><v>(Schrank) K.Richt.</v></cell></row><row r="919"><cell r="E919"><v>0</v></cell><cell r="F919" t="str"><v>nc</v></cell><cell r="G919" t="str"><v>nc</v></cell><cell r="H919"><v>31584</v></cell><cell r="I919" t="str"><v>PHg</v></cell><cell r="J919"><v>9</v></cell><cell r="K919"><v>5</v></cell><cell r="L919" t="str"><v>MOLARU</v></cell><cell r="M919" t="str"><v>Molinia arundinacea Schrank</v></cell></row><row r="920"><cell r="A920" t="str"><v>MYOLAC</v></cell><cell r="B920" t="str"><v>Myosotis laxa subsp. cespitosa</v></cell><cell r="C920" t="str"><v>(Schulz) Hyl. ex Nordh.</v></cell></row><row r="920"><cell r="E920"><v>0</v></cell><cell r="F920" t="str"><v>nc</v></cell><cell r="G920" t="str"><v>nc</v></cell><cell r="H920"><v>31011</v></cell><cell r="I920" t="str"><v>PHg</v></cell><cell r="J920"><v>9</v></cell><cell r="K920"><v>5</v></cell><cell r="L920" t="str"><v>MYOCES</v></cell><cell r="M920" t="str"><v>Myosotis cespitosa Schultz</v></cell></row><row r="921"><cell r="A921" t="str"><v>MYSAQU</v></cell><cell r="B921" t="str"><v>Myosoton aquaticum</v></cell><cell r="C921" t="str"><v>(L.) Moench</v></cell></row><row r="921"><cell r="E921"><v>0</v></cell><cell r="F921" t="str"><v>nc</v></cell><cell r="G921" t="str"><v>nc</v></cell><cell r="H921"><v>1710</v></cell><cell r="I921" t="str"><v>PHg</v></cell><cell r="J921"><v>9</v></cell><cell r="K921"><v>5</v></cell><cell r="L921" t="str"><v>CESAQU</v></cell><cell r="M921" t="str"><v>Cerastium aquaticum L.</v></cell></row><row r="922"><cell r="A922" t="str"><v>MYIGAL</v></cell><cell r="B922" t="str"><v>Myrica gale</v></cell><cell r="C922" t="str"><v>L.</v></cell></row><row r="922"><cell r="E922"><v>0</v></cell><cell r="F922" t="str"><v>nc</v></cell><cell r="G922" t="str"><v>nc</v></cell><cell r="H922"><v>1832</v></cell><cell r="I922" t="str"><v>PHg</v></cell><cell r="J922"><v>9</v></cell><cell r="K922"><v>5</v></cell></row><row r="923"><cell r="A923" t="str"><v>NASMIC</v></cell><cell r="B923" t="str"><v>Nasturtium microphyllum</v></cell><cell r="C923" t="str"><v>(Boenn.) Rchb.</v></cell></row><row r="923"><cell r="E923"><v>0</v></cell><cell r="F923" t="str"><v>nc</v></cell><cell r="G923" t="str"><v>nc</v></cell><cell r="H923"><v>31567</v></cell><cell r="I923" t="str"><v>PHg</v></cell><cell r="J923"><v>9</v></cell><cell r="K923"><v>4</v></cell><cell r="L923" t="str"><v>RORMIC</v></cell><cell r="M923" t="str"><v>Rorippa microphylla Boenn</v></cell></row><row r="924"><cell r="A924" t="str"><v>NASXST</v></cell><cell r="B924" t="str"><v>Nasturtium x sterile</v></cell><cell r="C924" t="str"><v>(Airy Shaw) Oefelein</v></cell></row><row r="924"><cell r="E924"><v>0</v></cell><cell r="F924" t="str"><v>nc</v></cell><cell r="G924" t="str"><v>nc</v></cell><cell r="H924"><v>31597</v></cell><cell r="I924" t="str"><v>PHg</v></cell><cell r="J924"><v>9</v></cell><cell r="K924"><v>5</v></cell><cell r="L924" t="str"><v>RORXST</v></cell><cell r="M924" t="str"><v>Rorippa x sterilis Airy Shaw</v></cell></row><row r="925"><cell r="A925" t="str"><v>OENFIS</v></cell><cell r="B925" t="str"><v>Oenanthe fistulosa</v></cell><cell r="C925" t="str"><v>L.</v></cell></row><row r="925"><cell r="E925"><v>0</v></cell><cell r="F925" t="str"><v>nc</v></cell><cell r="G925" t="str"><v>nc</v></cell><cell r="H925"><v>1987</v></cell><cell r="I925" t="str"><v>PHg</v></cell><cell r="J925"><v>9</v></cell><cell r="K925"><v>5</v></cell></row><row r="926"><cell r="A926" t="str"><v>PASDIL</v></cell><cell r="B926" t="str"><v>Paspalum dilatatum</v></cell><cell r="C926" t="str"><v>Poir.</v></cell></row><row r="926"><cell r="E926"><v>0</v></cell><cell r="F926" t="str"><v>nc</v></cell><cell r="G926" t="str"><v>nc</v></cell><cell r="H926"><v>10234</v></cell><cell r="I926" t="str"><v>PHg</v></cell><cell r="J926"><v>9</v></cell><cell r="K926"><v>4</v></cell></row><row r="927"><cell r="A927" t="str"><v>PASDIS</v></cell><cell r="B927" t="str"><v>Paspalum distichum</v></cell><cell r="C927" t="str"><v>L.</v></cell></row><row r="927"><cell r="E927"><v>0</v></cell><cell r="F927" t="str"><v>nc</v></cell><cell r="G927" t="str"><v>nc</v></cell><cell r="H927"><v>10237</v></cell><cell r="I927" t="str"><v>PHg</v></cell><cell r="J927"><v>9</v></cell><cell r="K927"><v>5</v></cell><cell r="L927" t="str"><v>PASPAS</v></cell><cell r="M927" t="str"><v>Paspalum paspalodes (Michx.) Scribn.</v></cell></row><row r="928"><cell r="A928" t="str"><v>PASURV</v></cell><cell r="B928" t="str"><v>Paspalum urvillei</v></cell><cell r="C928" t="str"><v>Steud.</v></cell></row><row r="928"><cell r="E928"><v>0</v></cell><cell r="F928" t="str"><v>nc</v></cell><cell r="G928" t="str"><v>nc</v></cell><cell r="H928"><v>19905</v></cell><cell r="I928" t="str"><v>PHg</v></cell><cell r="J928"><v>9</v></cell><cell r="K928"><v>5</v></cell></row><row r="929"><cell r="A929" t="str"><v>PASVAG</v></cell><cell r="B929" t="str"><v>Paspalum vaginatum</v></cell><cell r="C929" t="str"><v>Sw.</v></cell></row><row r="929"><cell r="E929"><v>0</v></cell><cell r="F929" t="str"><v>nc</v></cell><cell r="G929" t="str"><v>nc</v></cell><cell r="H929"><v>19906</v></cell><cell r="I929" t="str"><v>PHg</v></cell><cell r="J929"><v>9</v></cell><cell r="K929"><v>5</v></cell></row><row r="930"><cell r="A930" t="str"><v>PERLAP</v></cell><cell r="B930" t="str"><v>Persicaria lapathifolia </v></cell><cell r="C930" t="str"><v>(L.) Delarbre</v></cell></row><row r="930"><cell r="E930"><v>0</v></cell><cell r="F930" t="str"><v>nc</v></cell><cell r="G930" t="str"><v>nc</v></cell><cell r="H930"><v>31022</v></cell><cell r="I930" t="str"><v>PHg</v></cell><cell r="J930"><v>9</v></cell><cell r="K930"><v>5</v></cell><cell r="L930" t="str"><v>POLLAP</v></cell><cell r="M930" t="str"><v>Polygonum lapathifolium L.</v></cell></row><row r="931"><cell r="A931" t="str"><v>PERLAL</v></cell><cell r="B931" t="str"><v>Persicaria lapathifolia subsp. lapathifolia</v></cell><cell r="C931" t="str"><v>NULL</v></cell></row><row r="931"><cell r="E931"><v>0</v></cell><cell r="F931" t="str"><v>nc</v></cell><cell r="G931" t="str"><v>nc</v></cell><cell r="H931"><v>30525</v></cell><cell r="I931" t="str"><v>PHg</v></cell><cell r="J931"><v>9</v></cell><cell r="K931"><v>5</v></cell><cell r="L931" t="str"><v>POLMAU</v></cell><cell r="M931" t="str"><v>Polygonum maculatum Krock.</v></cell></row><row r="932"><cell r="A932" t="str"><v>PERMAC</v></cell><cell r="B932" t="str"><v>Persicaria maculosa</v></cell><cell r="C932" t="str"><v>Gray</v></cell></row><row r="932"><cell r="E932"><v>0</v></cell><cell r="F932" t="str"><v>nc</v></cell><cell r="G932" t="str"><v>nc</v></cell><cell r="H932"><v>30056</v></cell><cell r="I932" t="str"><v>PHg</v></cell><cell r="J932"><v>9</v></cell><cell r="K932"><v>5</v></cell><cell r="L932" t="str"><v>POLMAC</v></cell><cell r="M932" t="str"><v>Polygonum maculatum Dulac</v></cell><cell r="N932" t="str"><v>POLMAL</v></cell><cell r="O932" t="str"><v>Polygonum maculatum Raf.</v></cell></row><row r="933"><cell r="A933" t="str"><v>PERMIN</v></cell><cell r="B933" t="str"><v>Persicaria minor</v></cell><cell r="C933" t="str"><v>(Huds.) Opiz</v></cell></row><row r="933"><cell r="E933"><v>0</v></cell><cell r="F933" t="str"><v>nc</v></cell><cell r="G933" t="str"><v>nc</v></cell><cell r="H933"><v>31023</v></cell><cell r="I933" t="str"><v>PHg</v></cell><cell r="J933"><v>9</v></cell><cell r="K933"><v>5</v></cell><cell r="L933" t="str"><v>POLMIN</v></cell><cell r="M933" t="str"><v>Polygonum minus Huds.</v></cell></row><row r="934"><cell r="A934" t="str"><v>PERMIT</v></cell><cell r="B934" t="str"><v>Persicaria mitis</v></cell><cell r="C934" t="str"><v>(Schrank) Assenov</v></cell></row><row r="934"><cell r="E934"><v>0</v></cell><cell r="F934" t="str"><v>nc</v></cell><cell r="G934" t="str"><v>nc</v></cell><cell r="H934"><v>31024</v></cell><cell r="I934" t="str"><v>PHg</v></cell><cell r="J934"><v>9</v></cell><cell r="K934"><v>5</v></cell><cell r="L934" t="str"><v>POLMIT</v></cell><cell r="M934" t="str"><v>Polygonum mite Schrank</v></cell></row><row r="935"><cell r="A935" t="str"><v>PETALB</v></cell><cell r="B935" t="str"><v>Petasites albus</v></cell><cell r="C935" t="str"><v>(L.) Gaertn.</v></cell></row><row r="935"><cell r="E935"><v>0</v></cell><cell r="F935" t="str"><v>nc</v></cell><cell r="G935" t="str"><v>nc</v></cell><cell r="H935"><v>34548</v></cell><cell r="I935" t="str"><v>PHg</v></cell><cell r="J935"><v>9</v></cell><cell r="K935"><v>5</v></cell></row><row r="936"><cell r="A936" t="str"><v>PETHYB</v></cell><cell r="B936" t="str"><v>Petasites hybridus</v></cell><cell r="C936" t="str"><v>(L.) Gaertn., Mey. & Scherb.</v></cell></row><row r="936"><cell r="E936"><v>0</v></cell><cell r="F936" t="str"><v>nc</v></cell><cell r="G936" t="str"><v>nc</v></cell><cell r="H936"><v>1745</v></cell><cell r="I936" t="str"><v>PHg</v></cell><cell r="J936"><v>9</v></cell><cell r="K936"><v>5</v></cell></row><row r="937"><cell r="A937" t="str"><v>PETJAP</v></cell><cell r="B937" t="str"><v>Petasites japonicus</v></cell><cell r="C937" t="str"><v>(Siebold & Zucc.) Maxim.</v></cell></row><row r="937"><cell r="E937"><v>0</v></cell><cell r="F937" t="str"><v>nc</v></cell><cell r="G937" t="str"><v>nc</v></cell><cell r="H937"><v>19907</v></cell><cell r="I937" t="str"><v>PHg</v></cell><cell r="J937"><v>9</v></cell><cell r="K937"><v>5</v></cell></row><row r="938"><cell r="A938" t="str"><v>PLNMAR</v></cell><cell r="B938" t="str"><v>Plantago maritima</v></cell><cell r="C938" t="str"><v>L.</v></cell></row><row r="938"><cell r="E938"><v>0</v></cell><cell r="F938" t="str"><v>nc</v></cell><cell r="G938" t="str"><v>nc</v></cell><cell r="H938"><v>19926</v></cell><cell r="I938" t="str"><v>PHg</v></cell><cell r="J938"><v>9</v></cell><cell r="K938"><v>5</v></cell></row><row r="939"><cell r="A939" t="str"><v>PLUSAB</v></cell><cell r="B939" t="str"><v>Pleuropogon sabinei</v></cell><cell r="C939" t="str"><v>R.Br.</v></cell></row><row r="939"><cell r="E939"><v>0</v></cell><cell r="F939" t="str"><v>nc</v></cell><cell r="G939" t="str"><v>nc</v></cell><cell r="H939"><v>19927</v></cell><cell r="I939" t="str"><v>PHg</v></cell><cell r="J939"><v>9</v></cell><cell r="K939"><v>5</v></cell></row><row r="940"><cell r="A940" t="str"><v>POAPAL</v></cell><cell r="B940" t="str"><v>Poa palustris</v></cell><cell r="C940" t="str"><v>L.</v></cell></row><row r="940"><cell r="E940"><v>0</v></cell><cell r="F940" t="str"><v>nc</v></cell><cell r="G940" t="str"><v>nc</v></cell><cell r="H940"><v>1582</v></cell><cell r="I940" t="str"><v>PHg</v></cell><cell r="J940"><v>9</v></cell><cell r="K940"><v>5</v></cell></row><row r="941"><cell r="A941" t="str"><v>POAREM</v></cell><cell r="B941" t="str"><v>Poa remota</v></cell><cell r="C941" t="str"><v>Forselles</v></cell></row><row r="941"><cell r="E941"><v>0</v></cell><cell r="F941" t="str"><v>nc</v></cell><cell r="G941" t="str"><v>nc</v></cell><cell r="H941"><v>29919</v></cell><cell r="I941" t="str"><v>PHg</v></cell><cell r="J941"><v>9</v></cell><cell r="K941"><v>5</v></cell></row><row r="942"><cell r="A942" t="str"><v>POLFOL</v></cell><cell r="B942" t="str"><v>Polygonum foliosum</v></cell><cell r="C942" t="str"><v>H. Lindb.</v></cell></row><row r="942"><cell r="E942"><v>0</v></cell><cell r="F942" t="str"><v>nc</v></cell><cell r="G942" t="str"><v>nc</v></cell><cell r="H942"><v>19930</v></cell><cell r="I942" t="str"><v>PHg</v></cell><cell r="J942"><v>9</v></cell><cell r="K942"><v>5</v></cell></row><row r="943"><cell r="A943" t="str"><v>PULDYS</v></cell><cell r="B943" t="str"><v>Pulicaria dysenterica</v></cell><cell r="C943" t="str"><v>(L.) Bernh.</v></cell></row><row r="943"><cell r="E943"><v>0</v></cell><cell r="F943" t="str"><v>nc</v></cell><cell r="G943" t="str"><v>nc</v></cell><cell r="H943"><v>1748</v></cell><cell r="I943" t="str"><v>PHg</v></cell><cell r="J943"><v>9</v></cell><cell r="K943"><v>5</v></cell></row><row r="944"><cell r="A944" t="str"><v>PULVUL</v></cell><cell r="B944" t="str"><v>Pulicaria vulgaris</v></cell><cell r="C944" t="str"><v>Gaertn.</v></cell></row><row r="944"><cell r="E944"><v>0</v></cell><cell r="F944" t="str"><v>nc</v></cell><cell r="G944" t="str"><v>nc</v></cell><cell r="H944"><v>29943</v></cell><cell r="I944" t="str"><v>PHg</v></cell><cell r="J944"><v>9</v></cell><cell r="K944"><v>5</v></cell></row><row r="945"><cell r="A945" t="str"><v>RANACO</v></cell><cell r="B945" t="str"><v>Ranunculus aconitifolius</v></cell><cell r="C945" t="str"><v>L.</v></cell></row><row r="945"><cell r="E945"><v>0</v></cell><cell r="F945" t="str"><v>nc</v></cell><cell r="G945" t="str"><v>nc</v></cell><cell r="H945"><v>1897</v></cell><cell r="I945" t="str"><v>PHg</v></cell><cell r="J945"><v>9</v></cell><cell r="K945"><v>5</v></cell></row><row r="946"><cell r="A946" t="str"><v>RANBUL</v></cell><cell r="B946" t="str"><v>Ranunculus bulbosus</v></cell><cell r="C946" t="str"><v>L.</v></cell></row><row r="946"><cell r="E946"><v>0</v></cell><cell r="F946" t="str"><v>nc</v></cell><cell r="G946" t="str"><v>nc</v></cell><cell r="H946"><v>34444</v></cell><cell r="I946" t="str"><v>PHg</v></cell><cell r="J946"><v>9</v></cell><cell r="K946"><v>5</v></cell></row><row r="947"><cell r="A947" t="str"><v>RANHYP</v></cell><cell r="B947" t="str"><v>Ranunculus hyperboreus</v></cell><cell r="C947" t="str"><v>Rottb.</v></cell></row><row r="947"><cell r="E947"><v>0</v></cell><cell r="F947" t="str"><v>nc</v></cell><cell r="G947" t="str"><v>nc</v></cell><cell r="H947"><v>19970</v></cell><cell r="I947" t="str"><v>PHg</v></cell><cell r="J947"><v>9</v></cell><cell r="K947"><v>5</v></cell></row><row r="948"><cell r="A948" t="str"><v>RANRET</v></cell><cell r="B948" t="str"><v>Ranunculus reptans</v></cell><cell r="C948" t="str"><v>L.</v></cell></row><row r="948"><cell r="E948"><v>0</v></cell><cell r="F948" t="str"><v>nc</v></cell><cell r="G948" t="str"><v>nc</v></cell><cell r="H948"><v>19978</v></cell><cell r="I948" t="str"><v>PHg</v></cell><cell r="J948"><v>9</v></cell><cell r="K948"><v>5</v></cell></row><row r="949"><cell r="A949" t="str"><v>RANSCE</v></cell><cell r="B949" t="str"><v>Ranunculus sceleratus</v></cell><cell r="C949" t="str"><v>L.</v></cell></row><row r="949"><cell r="E949"><v>0</v></cell><cell r="F949" t="str"><v>nc</v></cell><cell r="G949" t="str"><v>nc</v></cell><cell r="H949"><v>1913</v></cell><cell r="I949" t="str"><v>PHg</v></cell><cell r="J949"><v>9</v></cell><cell r="K949"><v>5</v></cell></row><row r="950"><cell r="A950" t="str"><v>RHNALB</v></cell><cell r="B950" t="str"><v>Rhynchospora alba</v></cell><cell r="C950" t="str"><v>(L.) Vahl.</v></cell></row><row r="950"><cell r="E950"><v>0</v></cell><cell r="F950" t="str"><v>nc</v></cell><cell r="G950" t="str"><v>nc</v></cell><cell r="H950"><v>1513</v></cell><cell r="I950" t="str"><v>PHg</v></cell><cell r="J950"><v>9</v></cell><cell r="K950"><v>5</v></cell></row><row r="951"><cell r="A951" t="str"><v>RORISL</v></cell><cell r="B951" t="str"><v>Rorippa islandica</v></cell><cell r="C951" t="str"><v>(Oeder ex Gunnerus) Borbás</v></cell></row><row r="951"><cell r="E951"><v>0</v></cell><cell r="F951" t="str"><v>nc</v></cell><cell r="G951" t="str"><v>nc</v></cell><cell r="H951"><v>1766</v></cell><cell r="I951" t="str"><v>PHg</v></cell><cell r="J951"><v>9</v></cell><cell r="K951"><v>5</v></cell></row><row r="952"><cell r="A952" t="str"><v>RORPAL</v></cell><cell r="B952" t="str"><v>Rorippa palustris</v></cell><cell r="C952" t="str"><v>(L.) Besser</v></cell></row><row r="952"><cell r="E952"><v>0</v></cell><cell r="F952" t="str"><v>nc</v></cell><cell r="G952" t="str"><v>nc</v></cell><cell r="H952"><v>20002</v></cell><cell r="I952" t="str"><v>PHg</v></cell><cell r="J952"><v>9</v></cell><cell r="K952"><v>5</v></cell></row><row r="953"><cell r="A953" t="str"><v>RORSYL</v></cell><cell r="B953" t="str"><v>Rorippa sylvestris</v></cell><cell r="C953" t="str"><v>(L.) Besser</v></cell></row><row r="953"><cell r="E953"><v>0</v></cell><cell r="F953" t="str"><v>nc</v></cell><cell r="G953" t="str"><v>nc</v></cell><cell r="H953"><v>1767</v></cell><cell r="I953" t="str"><v>PHg</v></cell><cell r="J953"><v>9</v></cell><cell r="K953"><v>5</v></cell></row><row r="954"><cell r="A954" t="str"><v>RORXAR</v></cell><cell r="B954" t="str"><v>Rorippa x armoracioides</v></cell><cell r="C954" t="str"><v>(Tausch) Fuss</v></cell></row><row r="954"><cell r="E954"><v>0</v></cell><cell r="F954" t="str"><v>nc</v></cell><cell r="G954" t="str"><v>nc</v></cell><cell r="H954"><v>20004</v></cell><cell r="I954" t="str"><v>PHg</v></cell><cell r="J954"><v>9</v></cell><cell r="K954"><v>5</v></cell></row><row r="955"><cell r="A955" t="str"><v>RORPYR</v></cell><cell r="B955" t="str"><v>Rorripa pyrenaica</v></cell><cell r="C955" t="str"><v>(All.) Rchb.</v></cell></row><row r="955"><cell r="E955"><v>0</v></cell><cell r="F955" t="str"><v>nc</v></cell><cell r="G955" t="str"><v>nc</v></cell><cell r="H955"><v>29940</v></cell><cell r="I955" t="str"><v>PHg</v></cell><cell r="J955"><v>9</v></cell><cell r="K955"><v>5</v></cell><cell r="L955" t="str"><v>RORSTY</v></cell><cell r="M955" t="str"><v>Rorippa stylosa (Pers.) Mansf. & Rothm.</v></cell></row><row r="956"><cell r="A956" t="str"><v>RUMALP</v></cell><cell r="B956" t="str"><v>Rumex alpinus</v></cell><cell r="C956" t="str"><v>L.</v></cell></row><row r="956"><cell r="E956"><v>0</v></cell><cell r="F956" t="str"><v>nc</v></cell><cell r="G956" t="str"><v>nc</v></cell><cell r="H956"><v>29936</v></cell><cell r="I956" t="str"><v>PHg</v></cell><cell r="J956"><v>9</v></cell><cell r="K956"><v>5</v></cell></row><row r="957"><cell r="A957" t="str"><v>RUMAQU</v></cell><cell r="B957" t="str"><v>Rumex aquaticus</v></cell><cell r="C957" t="str"><v>L.</v></cell></row><row r="957"><cell r="E957"><v>0</v></cell><cell r="F957" t="str"><v>nc</v></cell><cell r="G957" t="str"><v>nc</v></cell><cell r="H957"><v>20009</v></cell><cell r="I957" t="str"><v>PHg</v></cell><cell r="J957"><v>9</v></cell><cell r="K957"><v>5</v></cell></row><row r="958"><cell r="A958" t="str"><v>RUMCON</v></cell><cell r="B958" t="str"><v>Rumex conglomeratus</v></cell><cell r="C958" t="str"><v>Murray</v></cell></row><row r="958"><cell r="E958"><v>0</v></cell><cell r="F958" t="str"><v>nc</v></cell><cell r="G958" t="str"><v>nc</v></cell><cell r="H958"><v>1871</v></cell><cell r="I958" t="str"><v>PHg</v></cell><cell r="J958"><v>9</v></cell><cell r="K958"><v>5</v></cell></row><row r="959"><cell r="A959" t="str"><v>RUMMAR</v></cell><cell r="B959" t="str"><v>Rumex maritimus</v></cell><cell r="C959" t="str"><v>L.</v></cell></row><row r="959"><cell r="E959"><v>0</v></cell><cell r="F959" t="str"><v>nc</v></cell><cell r="G959" t="str"><v>nc</v></cell><cell r="H959"><v>1874</v></cell><cell r="I959" t="str"><v>PHg</v></cell><cell r="J959"><v>9</v></cell><cell r="K959"><v>5</v></cell></row><row r="960"><cell r="A960" t="str"><v>RUMSAN</v></cell><cell r="B960" t="str"><v>Rumex sanguineus</v></cell><cell r="C960" t="str"><v>L.</v></cell></row><row r="960"><cell r="E960"><v>0</v></cell><cell r="F960" t="str"><v>nc</v></cell><cell r="G960" t="str"><v>nc</v></cell><cell r="H960"><v>1876</v></cell><cell r="I960" t="str"><v>PHg</v></cell><cell r="J960"><v>9</v></cell><cell r="K960"><v>5</v></cell></row><row r="961"><cell r="A961" t="str"><v>SACSPO</v></cell><cell r="B961" t="str"><v>Saccharum spontaneum</v></cell><cell r="C961" t="str"><v>L.</v></cell></row><row r="961"><cell r="E961"><v>0</v></cell><cell r="F961" t="str"><v>nc</v></cell><cell r="G961" t="str"><v>nc</v></cell><cell r="H961"><v>20014</v></cell><cell r="I961" t="str"><v>PHg</v></cell><cell r="J961"><v>9</v></cell><cell r="K961"><v>5</v></cell></row><row r="962"><cell r="A962" t="str"><v>SAINOD</v></cell><cell r="B962" t="str"><v>Sagina nodosa</v></cell><cell r="C962" t="str"><v>(L.) Fenzl</v></cell></row><row r="962"><cell r="E962"><v>0</v></cell><cell r="F962" t="str"><v>nc</v></cell><cell r="G962" t="str"><v>nc</v></cell><cell r="H962"><v>20016</v></cell><cell r="I962" t="str"><v>PHg</v></cell><cell r="J962"><v>9</v></cell><cell r="K962"><v>5</v></cell></row><row r="963"><cell r="A963" t="str"><v>SAMVAL</v></cell><cell r="B963" t="str"><v>Samolus valerandi</v></cell><cell r="C963" t="str"><v>L.</v></cell></row><row r="963"><cell r="E963"><v>0</v></cell><cell r="F963" t="str"><v>nc</v></cell><cell r="G963" t="str"><v>nc</v></cell><cell r="H963"><v>1889</v></cell><cell r="I963" t="str"><v>PHg</v></cell><cell r="J963"><v>9</v></cell><cell r="K963"><v>5</v></cell></row><row r="964"><cell r="A964" t="str"><v>SAPOFF</v></cell><cell r="B964" t="str"><v>Saponaria officinalis</v></cell><cell r="C964" t="str"><v>L.</v></cell></row><row r="964"><cell r="E964"><v>0</v></cell><cell r="F964" t="str"><v>nc</v></cell><cell r="G964" t="str"><v>nc</v></cell><cell r="H964"><v>29934</v></cell><cell r="I964" t="str"><v>PHg</v></cell><cell r="J964"><v>9</v></cell><cell r="K964"><v>5</v></cell></row><row r="965"><cell r="A965" t="str"><v>SHONIG</v></cell><cell r="B965" t="str"><v>Schoenus nigricans</v></cell><cell r="C965" t="str"><v>L.</v></cell></row><row r="965"><cell r="E965"><v>0</v></cell><cell r="F965" t="str"><v>nc</v></cell><cell r="G965" t="str"><v>nc</v></cell><cell r="H965"><v>19684</v></cell><cell r="I965" t="str"><v>PHg</v></cell><cell r="J965"><v>9</v></cell><cell r="K965"><v>5</v></cell></row><row r="966"><cell r="A966" t="str"><v>SCPHOL</v></cell><cell r="B966" t="str"><v>Scirpoides holoschoenus</v></cell><cell r="C966" t="str"><v>(L.) Sojak</v></cell></row><row r="966"><cell r="E966"><v>0</v></cell><cell r="F966" t="str"><v>nc</v></cell><cell r="G966" t="str"><v>nc</v></cell><cell r="H966"><v>19685</v></cell><cell r="I966" t="str"><v>PHg</v></cell><cell r="J966"><v>9</v></cell><cell r="K966"><v>4</v></cell><cell r="L966" t="str"><v>SCIHOL</v></cell><cell r="M966" t="str"><v>Scirpus holoschoenus L.</v></cell></row><row r="967"><cell r="A967" t="str"><v>SCRAUR</v></cell><cell r="B967" t="str"><v>Scrophularia auriculata</v></cell><cell r="C967" t="str"><v>L.</v></cell></row><row r="967"><cell r="E967"><v>0</v></cell><cell r="F967" t="str"><v>nc</v></cell><cell r="G967" t="str"><v>nc</v></cell><cell r="H967"><v>1950</v></cell><cell r="I967" t="str"><v>PHg</v></cell><cell r="J967"><v>9</v></cell><cell r="K967"><v>5</v></cell></row><row r="968"><cell r="A968" t="str"><v>SCRNOD</v></cell><cell r="B968" t="str"><v>Scrophularia nodosa</v></cell><cell r="C968" t="str"><v>L.</v></cell></row><row r="968"><cell r="E968"><v>0</v></cell><cell r="F968" t="str"><v>nc</v></cell><cell r="G968" t="str"><v>nc</v></cell><cell r="H968"><v>1952</v></cell><cell r="I968" t="str"><v>PHg</v></cell><cell r="J968"><v>9</v></cell><cell r="K968"><v>5</v></cell></row><row r="969"><cell r="A969" t="str"><v>SCROBL</v></cell><cell r="B969" t="str"><v>Scrophularia oblongifolia</v></cell><cell r="C969" t="str"><v>Loisel.</v></cell></row><row r="969"><cell r="E969"><v>0</v></cell><cell r="F969" t="str"><v>nc</v></cell><cell r="G969" t="str"><v>nc</v></cell><cell r="H969"><v>31028</v></cell><cell r="I969" t="str"><v>PHg</v></cell><cell r="J969"><v>9</v></cell><cell r="K969"><v>5</v></cell><cell r="L969" t="str"><v>SCRUMB</v></cell><cell r="M969" t="str"><v>Scrophularia umbrosa Dumort.</v></cell></row><row r="970"><cell r="A970" t="str"><v>SCUGAL</v></cell><cell r="B970" t="str"><v>Scutellaria galericulata</v></cell><cell r="C970" t="str"><v>L.</v></cell></row><row r="970"><cell r="E970"><v>0</v></cell><cell r="F970" t="str"><v>nc</v></cell><cell r="G970" t="str"><v>nc</v></cell><cell r="H970"><v>1796</v></cell><cell r="I970" t="str"><v>PHg</v></cell><cell r="J970"><v>9</v></cell><cell r="K970"><v>5</v></cell></row><row r="971"><cell r="A971" t="str"><v>SENSAR</v></cell><cell r="B971" t="str"><v>Senecio sarracenicus</v></cell><cell r="C971" t="str"><v>L.</v></cell></row><row r="971"><cell r="E971"><v>0</v></cell><cell r="F971" t="str"><v>nc</v></cell><cell r="G971" t="str"><v>nc</v></cell><cell r="H971"><v>19689</v></cell><cell r="I971" t="str"><v>PHg</v></cell><cell r="J971"><v>9</v></cell><cell r="K971"><v>5</v></cell></row><row r="972"><cell r="A972" t="str"><v>SIBEUR</v></cell><cell r="B972" t="str"><v>Sibthorpia europaea</v></cell><cell r="C972" t="str"><v>L.</v></cell></row><row r="972"><cell r="E972"><v>0</v></cell><cell r="F972" t="str"><v>nc</v></cell><cell r="G972" t="str"><v>nc</v></cell><cell r="H972"><v>19691</v></cell><cell r="I972" t="str"><v>PHg</v></cell><cell r="J972"><v>9</v></cell><cell r="K972"><v>5</v></cell></row><row r="973"><cell r="A973" t="str"><v>SIULAT</v></cell><cell r="B973" t="str"><v>Sium latifolium</v></cell><cell r="C973" t="str"><v>L.</v></cell></row><row r="973"><cell r="E973"><v>0</v></cell><cell r="F973" t="str"><v>nc</v></cell><cell r="G973" t="str"><v>nc</v></cell><cell r="H973"><v>1997</v></cell><cell r="I973" t="str"><v>PHg</v></cell><cell r="J973"><v>9</v></cell><cell r="K973"><v>4</v></cell></row><row r="974"><cell r="A974" t="str"><v>SOADUL</v></cell><cell r="B974" t="str"><v>Solanum dulcamara</v></cell><cell r="C974" t="str"><v>L.</v></cell></row><row r="974"><cell r="E974"><v>0</v></cell><cell r="F974" t="str"><v>nc</v></cell><cell r="G974" t="str"><v>nc</v></cell><cell r="H974"><v>1964</v></cell><cell r="I974" t="str"><v>PHg</v></cell><cell r="J974"><v>9</v></cell><cell r="K974"><v>5</v></cell></row><row r="975"><cell r="A975" t="str"><v>SOESOL</v></cell><cell r="B975" t="str"><v>Soleirolia soleirolii</v></cell><cell r="C975" t="str"><v>(Req.) Dandy</v></cell></row><row r="975"><cell r="E975"><v>0</v></cell><cell r="F975" t="str"><v>nc</v></cell><cell r="G975" t="str"><v>nc</v></cell><cell r="H975"><v>29930</v></cell><cell r="I975" t="str"><v>PHg</v></cell><cell r="J975"><v>9</v></cell><cell r="K975"><v>5</v></cell></row><row r="976"><cell r="A976" t="str"><v>SPNAES</v></cell><cell r="B976" t="str"><v>Spiranthes aestivalis</v></cell><cell r="C976" t="str"><v>(Poir.) Rich.</v></cell></row><row r="976"><cell r="E976"><v>0</v></cell><cell r="F976" t="str"><v>nc</v></cell><cell r="G976" t="str"><v>nc</v></cell><cell r="H976"><v>35486</v></cell><cell r="I976" t="str"><v>PHg</v></cell><cell r="J976"><v>9</v></cell><cell r="K976"><v>5</v></cell></row><row r="977"><cell r="A977" t="str"><v>STAPAL</v></cell><cell r="B977" t="str"><v>Stachys palustris</v></cell><cell r="C977" t="str"><v>L.</v></cell></row><row r="977"><cell r="E977"><v>0</v></cell><cell r="F977" t="str"><v>nc</v></cell><cell r="G977" t="str"><v>nc</v></cell><cell r="H977"><v>1799</v></cell><cell r="I977" t="str"><v>PHg</v></cell><cell r="J977"><v>9</v></cell><cell r="K977"><v>5</v></cell></row><row r="978"><cell r="A978" t="str"><v>STEALS</v></cell><cell r="B978" t="str"><v>Stellaria alsine</v></cell><cell r="C978" t="str"><v>Grimm.</v></cell></row><row r="978"><cell r="E978"><v>0</v></cell><cell r="F978" t="str"><v>nc</v></cell><cell r="G978" t="str"><v>nc</v></cell><cell r="H978"><v>1714</v></cell><cell r="I978" t="str"><v>PHg</v></cell><cell r="J978"><v>9</v></cell><cell r="K978"><v>5</v></cell><cell r="L978" t="str"><v>STEULI</v></cell><cell r="M978" t="str"><v>Stellaria uliginosa Murray</v></cell></row><row r="979"><cell r="A979" t="str"><v>STEGRA</v></cell><cell r="B979" t="str"><v>Stellaria graminea</v></cell><cell r="C979" t="str"><v>L.</v></cell></row><row r="979"><cell r="E979"><v>0</v></cell><cell r="F979" t="str"><v>nc</v></cell><cell r="G979" t="str"><v>nc</v></cell><cell r="H979"><v>29993</v></cell><cell r="I979" t="str"><v>PHg</v></cell><cell r="J979"><v>9</v></cell><cell r="K979"><v>5</v></cell></row><row r="980"><cell r="A980" t="str"><v>STENEM</v></cell><cell r="B980" t="str"><v>Stellaria nemorum</v></cell><cell r="C980" t="str"><v>L.</v></cell></row><row r="980"><cell r="E980"><v>0</v></cell><cell r="F980" t="str"><v>nc</v></cell><cell r="G980" t="str"><v>nc</v></cell><cell r="H980"><v>19713</v></cell><cell r="I980" t="str"><v>PHg</v></cell><cell r="J980"><v>9</v></cell><cell r="K980"><v>5</v></cell></row><row r="981"><cell r="A981" t="str"><v>STEPAL</v></cell><cell r="B981" t="str"><v>Stellaria palustris</v></cell><cell r="C981" t="str"><v>Retz.</v></cell></row><row r="981"><cell r="E981"><v>0</v></cell><cell r="F981" t="str"><v>nc</v></cell><cell r="G981" t="str"><v>nc</v></cell><cell r="H981"><v>19714</v></cell><cell r="I981" t="str"><v>PHg</v></cell><cell r="J981"><v>9</v></cell><cell r="K981"><v>5</v></cell></row><row r="982"><cell r="A982" t="str"><v>SYMOFF</v></cell><cell r="B982" t="str"><v>Symphytum officinale</v></cell><cell r="C982" t="str"><v>L.</v></cell></row><row r="982"><cell r="E982"><v>0</v></cell><cell r="F982" t="str"><v>nc</v></cell><cell r="G982" t="str"><v>nc</v></cell><cell r="H982"><v>1694</v></cell><cell r="I982" t="str"><v>PHg</v></cell><cell r="J982"><v>9</v></cell><cell r="K982"><v>5</v></cell></row><row r="983"><cell r="A983" t="str"><v>TEPPAL</v></cell><cell r="B983" t="str"><v>Tephroseris palustris </v></cell><cell r="C983" t="str"><v>(L.) Fourr.</v></cell></row><row r="983"><cell r="E983"><v>0</v></cell><cell r="F983" t="str"><v>nc</v></cell><cell r="G983" t="str"><v>nc</v></cell><cell r="H983"><v>31578</v></cell><cell r="I983" t="str"><v>PHg</v></cell><cell r="J983"><v>9</v></cell><cell r="K983"><v>5</v></cell><cell r="L983" t="str"><v>SENCON</v></cell><cell r="M983" t="str"><v>Senecio congestus (R.Br.) DC.</v></cell></row><row r="984"><cell r="A984" t="str"><v>TEUSCO</v></cell><cell r="B984" t="str"><v>Teucrium scordium</v></cell><cell r="C984" t="str"><v>L.</v></cell></row><row r="984"><cell r="E984"><v>0</v></cell><cell r="F984" t="str"><v>nc</v></cell><cell r="G984" t="str"><v>nc</v></cell><cell r="H984"><v>1801</v></cell><cell r="I984" t="str"><v>PHg</v></cell><cell r="J984"><v>9</v></cell><cell r="K984"><v>5</v></cell></row><row r="985"><cell r="A985" t="str"><v>THLFLA</v></cell><cell r="B985" t="str"><v>Thalictrum flavum</v></cell><cell r="C985" t="str"><v>L.</v></cell></row><row r="985"><cell r="E985"><v>0</v></cell><cell r="F985" t="str"><v>nc</v></cell><cell r="G985" t="str"><v>nc</v></cell><cell r="H985"><v>19717</v></cell><cell r="I985" t="str"><v>PHg</v></cell><cell r="J985"><v>9</v></cell><cell r="K985"><v>5</v></cell></row><row r="986"><cell r="A986" t="str"><v>THYPAL</v></cell><cell r="B986" t="str"><v>Thysselinum palustre</v></cell><cell r="C986" t="str"><v>(L.) Hoffm.</v></cell></row><row r="986"><cell r="E986"><v>0</v></cell><cell r="F986" t="str"><v>nc</v></cell><cell r="G986" t="str"><v>nc</v></cell><cell r="H986"><v>31019</v></cell><cell r="I986" t="str"><v>PHg</v></cell><cell r="J986"><v>9</v></cell><cell r="K986"><v>5</v></cell><cell r="L986" t="str"><v>PEUPAL</v></cell><cell r="M986" t="str"><v>Peucedanum palustre (L.) Moench</v></cell></row><row r="987"><cell r="A987" t="str"><v>TRHCES</v></cell><cell r="B987" t="str"><v>Trichophorum cespitosum</v></cell><cell r="C987" t="str"><v>(L.) Hartm.</v></cell></row><row r="987"><cell r="E987"><v>0</v></cell><cell r="F987" t="str"><v>nc</v></cell><cell r="G987" t="str"><v>nc</v></cell><cell r="H987"><v>19720</v></cell><cell r="I987" t="str"><v>PHg</v></cell><cell r="J987"><v>9</v></cell><cell r="K987"><v>5</v></cell></row><row r="988"><cell r="A988" t="str"><v>TRGPAL</v></cell><cell r="B988" t="str"><v>Triglochin palustre</v></cell><cell r="C988" t="str"><v>L.</v></cell></row><row r="988"><cell r="E988"><v>0</v></cell><cell r="F988" t="str"><v>nc</v></cell><cell r="G988" t="str"><v>nc</v></cell><cell r="H988"><v>1604</v></cell><cell r="I988" t="str"><v>PHg</v></cell><cell r="J988"><v>9</v></cell><cell r="K988"><v>5</v></cell></row><row r="989"><cell r="A989" t="str"><v>TROEUR</v></cell><cell r="B989" t="str"><v>Trollius europaeus</v></cell><cell r="C989" t="str"><v>L.</v></cell></row><row r="989"><cell r="E989"><v>0</v></cell><cell r="F989" t="str"><v>nc</v></cell><cell r="G989" t="str"><v>nc</v></cell><cell r="H989"><v>19722</v></cell><cell r="I989" t="str"><v>PHg</v></cell><cell r="J989"><v>9</v></cell><cell r="K989"><v>5</v></cell></row><row r="990"><cell r="A990" t="str"><v>TUSFAR</v></cell><cell r="B990" t="str"><v>Tussilago farfara</v></cell><cell r="C990" t="str"><v>L.</v></cell></row><row r="990"><cell r="E990"><v>0</v></cell><cell r="F990" t="str"><v>nc</v></cell><cell r="G990" t="str"><v>nc</v></cell><cell r="H990"><v>1755</v></cell><cell r="I990" t="str"><v>PHg</v></cell><cell r="J990"><v>9</v></cell><cell r="K990"><v>5</v></cell></row><row r="991"><cell r="A991" t="str"><v>VAEOFF</v></cell><cell r="B991" t="str"><v>Valeriana officinalis</v></cell><cell r="C991" t="str"><v>L.</v></cell></row><row r="991"><cell r="E991"><v>0</v></cell><cell r="F991" t="str"><v>nc</v></cell><cell r="G991" t="str"><v>nc</v></cell><cell r="H991"><v>2003</v></cell><cell r="I991" t="str"><v>PHg</v></cell><cell r="J991"><v>9</v></cell><cell r="K991"><v>5</v></cell></row><row r="992"><cell r="A992" t="str"><v>VAEOFR</v></cell><cell r="B992" t="str"><v>Valeriana officinalis subsp. repens</v></cell><cell r="C992" t="str"><v>(Host) O.Bolòs & Vigo</v></cell></row><row r="992"><cell r="E992"><v>0</v></cell><cell r="F992" t="str"><v>nc</v></cell><cell r="G992" t="str"><v>nc</v></cell><cell r="H992"><v>19733</v></cell><cell r="I992" t="str"><v>PHg</v></cell><cell r="J992"><v>9</v></cell><cell r="K992"><v>5</v></cell></row><row r="993"><cell r="A993" t="str"><v>VERFIL</v></cell><cell r="B993" t="str"><v>Veronica filiformis</v></cell><cell r="C993" t="str"><v>Sm.</v></cell></row><row r="993"><cell r="E993"><v>0</v></cell><cell r="F993" t="str"><v>nc</v></cell><cell r="G993" t="str"><v>nc</v></cell><cell r="H993"><v>19734</v></cell><cell r="I993" t="str"><v>PHg</v></cell><cell r="J993"><v>9</v></cell><cell r="K993"><v>5</v></cell></row><row r="994"><cell r="A994" t="str"><v>VERLON</v></cell><cell r="B994" t="str"><v>Veronica longifolia</v></cell><cell r="C994" t="str"><v>L.</v></cell></row><row r="994"><cell r="E994"><v>0</v></cell><cell r="F994" t="str"><v>nc</v></cell><cell r="G994" t="str"><v>nc</v></cell><cell r="H994"><v>19735</v></cell><cell r="I994" t="str"><v>PHg</v></cell><cell r="J994"><v>9</v></cell><cell r="K994"><v>5</v></cell></row><row r="995"><cell r="A995" t="str"><v>VERMON</v></cell><cell r="B995" t="str"><v>Veronica montana</v></cell><cell r="C995" t="str"><v>L.</v></cell></row><row r="995"><cell r="E995"><v>0</v></cell><cell r="F995" t="str"><v>nc</v></cell><cell r="G995" t="str"><v>nc</v></cell><cell r="H995"><v>29923</v></cell><cell r="I995" t="str"><v>PHg</v></cell><cell r="J995"><v>9</v></cell><cell r="K995"><v>5</v></cell></row><row r="996"><cell r="A996" t="str"><v>VERSCU</v></cell><cell r="B996" t="str"><v>Veronica scutellata</v></cell><cell r="C996" t="str"><v>L.</v></cell></row><row r="996"><cell r="E996"><v>0</v></cell><cell r="F996" t="str"><v>nc</v></cell><cell r="G996" t="str"><v>nc</v></cell><cell r="H996"><v>1959</v></cell><cell r="I996" t="str"><v>PHg</v></cell><cell r="J996"><v>9</v></cell><cell r="K996"><v>5</v></cell></row><row r="997"><cell r="A997" t="str"><v>VIOPAL</v></cell><cell r="B997" t="str"><v>Viola palustris</v></cell><cell r="C997" t="str"><v>L.</v></cell></row><row r="997"><cell r="E997"><v>0</v></cell><cell r="F997" t="str"><v>nc</v></cell><cell r="G997" t="str"><v>nc</v></cell><cell r="H997"><v>2007</v></cell><cell r="I997" t="str"><v>PHg</v></cell><cell r="J997"><v>9</v></cell><cell r="K997"><v>5</v></cell></row><row r="998"><cell r="A998" t="str"><v>WAHHED</v></cell><cell r="B998" t="str"><v>Wahlenbergia hederacea</v></cell><cell r="C998" t="str"><v>(L.) Rchb.</v></cell></row><row r="998"><cell r="E998"><v>0</v></cell><cell r="F998" t="str"><v>nc</v></cell><cell r="G998" t="str"><v>nc</v></cell><cell r="H998"><v>1707</v></cell><cell r="I998" t="str"><v>PHg</v></cell><cell r="J998"><v>9</v></cell><cell r="K998"><v>5</v></cell></row><row r="999"><cell r="A999" t="str"><v>ZATAET</v></cell><cell r="B999" t="str"><v>Zantedeschia aethiopica</v></cell><cell r="C999" t="str"><v>(L.) Spreng.</v></cell></row><row r="999"><cell r="E999"><v>0</v></cell><cell r="F999" t="str"><v>nc</v></cell><cell r="G999" t="str"><v>nc</v></cell><cell r="H999"><v>34450</v></cell><cell r="I999" t="str"><v>PHg</v></cell><cell r="J999"><v>9</v></cell><cell r="K999"><v>5</v></cell></row><row r="1000"><cell r="B1000" t="str"><v>- Autres phanérogames</v></cell></row><row r="1000"><cell r="D1000" t="str"><v>IBMR</v></cell><cell r="E1000"><v>1</v></cell></row><row r="1000"><cell r="I1000" t="str"><v>PHx</v></cell><cell r="J1000"><v>10</v></cell></row><row r="1001"><cell r="A1001" t="str"><v>ACHMIL</v></cell><cell r="B1001" t="str"><v>Achillea millefolium</v></cell><cell r="C1001" t="str"><v>L.</v></cell></row><row r="1001"><cell r="E1001"><v>0</v></cell><cell r="F1001" t="str"><v>nc</v></cell><cell r="G1001" t="str"><v>nc</v></cell><cell r="H1001"><v>30107</v></cell><cell r="I1001" t="str"><v>PHx</v></cell><cell r="J1001"><v>10</v></cell><cell r="K1001"><v>6</v></cell></row><row r="1002"><cell r="A1002" t="str"><v>ACNCAL</v></cell><cell r="B1002" t="str"><v>Achnatherum calamagrostis</v></cell><cell r="C1002" t="str"><v>(L.) P.Beauv.</v></cell></row><row r="1002"><cell r="E1002"><v>0</v></cell><cell r="F1002" t="str"><v>nc</v></cell><cell r="G1002" t="str"><v>nc</v></cell><cell r="H1002"><v>35493</v></cell><cell r="I1002" t="str"><v>PHx</v></cell><cell r="J1002"><v>10</v></cell><cell r="K1002"><v>6</v></cell></row><row r="1003"><cell r="A1003" t="str"><v>ACOSPX</v></cell><cell r="B1003" t="str"><v>Acorus sp.</v></cell><cell r="C1003" t="str"><v>L.</v></cell></row><row r="1003"><cell r="E1003"><v>0</v></cell><cell r="F1003" t="str"><v>nc</v></cell><cell r="G1003" t="str"><v>nc</v></cell><cell r="H1003"><v>1458</v></cell><cell r="I1003" t="str"><v>PHx</v></cell><cell r="J1003"><v>10</v></cell><cell r="K1003"><v>6</v></cell></row><row r="1004"><cell r="A1004" t="str"><v>AGRCAP</v></cell><cell r="B1004" t="str"><v>Agrostis capillaris</v></cell><cell r="C1004" t="str"><v>L.</v></cell></row><row r="1004"><cell r="E1004"><v>0</v></cell><cell r="F1004" t="str"><v>nc</v></cell><cell r="G1004" t="str"><v>nc</v></cell><cell r="H1004"><v>31516</v></cell><cell r="I1004" t="str"><v>PHx</v></cell><cell r="J1004"><v>10</v></cell><cell r="K1004"><v>6</v></cell></row><row r="1005"><cell r="A1005" t="str"><v>AGRCAC</v></cell><cell r="B1005" t="str"><v>Agrostis capillaris subsp. capillaris</v></cell><cell r="C1005" t="str"><v>L.</v></cell></row><row r="1005"><cell r="E1005"><v>0</v></cell><cell r="F1005" t="str"><v>nc</v></cell><cell r="G1005" t="str"><v>nc</v></cell><cell r="H1005"><v>31534</v></cell><cell r="I1005" t="str"><v>PHx</v></cell><cell r="J1005"><v>10</v></cell><cell r="K1005"><v>6</v></cell><cell r="L1005" t="str"><v>AGRVUL</v></cell><cell r="M1005" t="str"><v>Agrostis vulgaris With.</v></cell></row><row r="1006"><cell r="A1006" t="str"><v>AGRCUR</v></cell><cell r="B1006" t="str"><v>Agrostis curtisii</v></cell><cell r="C1006" t="str"><v>Vahl.</v></cell></row><row r="1006"><cell r="E1006"><v>0</v></cell><cell r="F1006" t="str"><v>nc</v></cell><cell r="G1006" t="str"><v>nc</v></cell><cell r="H1006"><v>29909</v></cell><cell r="I1006" t="str"><v>PHx</v></cell><cell r="J1006"><v>10</v></cell><cell r="K1006"><v>6</v></cell></row><row r="1007"><cell r="A1007" t="str"><v>AGRSPX</v></cell><cell r="B1007" t="str"><v>Agrostis sp.</v></cell><cell r="C1007" t="str"><v>L.</v></cell></row><row r="1007"><cell r="E1007"><v>0</v></cell><cell r="F1007" t="str"><v>nc</v></cell><cell r="G1007" t="str"><v>nc</v></cell><cell r="H1007"><v>1542</v></cell><cell r="I1007" t="str"><v>PHx</v></cell><cell r="J1007"><v>10</v></cell><cell r="K1007"><v>6</v></cell></row><row r="1008"><cell r="A1008" t="str"><v>AJUREP</v></cell><cell r="B1008" t="str"><v>Ajuga reptans</v></cell><cell r="C1008" t="str"><v>L.</v></cell></row><row r="1008"><cell r="E1008"><v>0</v></cell><cell r="F1008" t="str"><v>nc</v></cell><cell r="G1008" t="str"><v>nc</v></cell><cell r="H1008"><v>29911</v></cell><cell r="I1008" t="str"><v>PHx</v></cell><cell r="J1008"><v>10</v></cell><cell r="K1008"><v>6</v></cell></row><row r="1009"><cell r="A1009" t="str"><v>ALOSPX</v></cell><cell r="B1009" t="str"><v>Alopecurus sp.</v></cell><cell r="C1009" t="str"><v>L.</v></cell></row><row r="1009"><cell r="E1009"><v>0</v></cell><cell r="F1009" t="str"><v>nc</v></cell><cell r="G1009" t="str"><v>nc</v></cell><cell r="H1009"><v>1544</v></cell><cell r="I1009" t="str"><v>PHx</v></cell><cell r="J1009"><v>10</v></cell><cell r="K1009"><v>6</v></cell></row><row r="1010"><cell r="A1010" t="str"><v>ALAOFF</v></cell><cell r="B1010" t="str"><v>Althaea officinalis</v></cell><cell r="C1010" t="str"><v>L.</v></cell></row><row r="1010"><cell r="E1010"><v>0</v></cell><cell r="F1010" t="str"><v>nc</v></cell><cell r="G1010" t="str"><v>nc</v></cell><cell r="H1010"><v>34422</v></cell><cell r="I1010" t="str"><v>PHx</v></cell><cell r="J1010"><v>10</v></cell><cell r="K1010"><v>6</v></cell></row><row r="1011"><cell r="A1011" t="str"><v>AMABLI</v></cell><cell r="B1011" t="str"><v>Amaranthus blitum</v></cell><cell r="C1011" t="str"><v>L.</v></cell></row><row r="1011"><cell r="E1011"><v>0</v></cell><cell r="F1011" t="str"><v>nc</v></cell><cell r="G1011" t="str"><v>nc</v></cell><cell r="H1011"><v>32250</v></cell><cell r="I1011" t="str"><v>PHx</v></cell><cell r="J1011"><v>10</v></cell><cell r="K1011"><v>6</v></cell></row><row r="1012"><cell r="A1012" t="str"><v>AMARET</v></cell><cell r="B1012" t="str"><v>Amaranthus retroflexus</v></cell><cell r="C1012" t="str"><v>L.</v></cell></row><row r="1012"><cell r="E1012"><v>0</v></cell><cell r="F1012" t="str"><v>nc</v></cell><cell r="G1012" t="str"><v>nc</v></cell><cell r="H1012"><v>34423</v></cell><cell r="I1012" t="str"><v>PHx</v></cell><cell r="J1012"><v>10</v></cell><cell r="K1012"><v>6</v></cell></row><row r="1013"><cell r="A1013" t="str"><v>AMASPX</v></cell><cell r="B1013" t="str"><v>Amaranthus sp.</v></cell><cell r="C1013" t="str"><v>L.</v></cell></row><row r="1013"><cell r="E1013"><v>0</v></cell><cell r="F1013" t="str"><v>nc</v></cell><cell r="G1013" t="str"><v>nc</v></cell><cell r="H1013"><v>19758</v></cell><cell r="I1013" t="str"><v>PHx</v></cell><cell r="J1013"><v>10</v></cell><cell r="K1013"><v>6</v></cell></row><row r="1014"><cell r="A1014" t="str"><v>AMRART</v></cell><cell r="B1014" t="str"><v>Ambrosia artemisiifolia</v></cell><cell r="C1014" t="str"><v>L.</v></cell></row><row r="1014"><cell r="E1014"><v>0</v></cell><cell r="F1014" t="str"><v>nc</v></cell><cell r="G1014" t="str"><v>nc</v></cell><cell r="H1014"><v>34424</v></cell><cell r="I1014" t="str"><v>PHx</v></cell><cell r="J1014"><v>10</v></cell><cell r="K1014"><v>6</v></cell></row><row r="1015"><cell r="A1015" t="str"><v>AMOFRU</v></cell><cell r="B1015" t="str"><v>Amorpha fruticosa</v></cell><cell r="C1015" t="str"><v>L.</v></cell></row><row r="1015"><cell r="E1015"><v>0</v></cell><cell r="F1015" t="str"><v>nc</v></cell><cell r="G1015" t="str"><v>nc</v></cell><cell r="H1015"><v>1804</v></cell><cell r="I1015" t="str"><v>PHx</v></cell><cell r="J1015"><v>10</v></cell><cell r="K1015"><v>6</v></cell></row><row r="1016"><cell r="A1016" t="str"><v>APISPX</v></cell><cell r="B1016" t="str"><v>Apium sp.</v></cell><cell r="C1016" t="str"><v>L.</v></cell></row><row r="1016"><cell r="E1016"><v>0</v></cell><cell r="F1016" t="str"><v>nc</v></cell><cell r="G1016" t="str"><v>nc</v></cell><cell r="H1016"><v>1972</v></cell><cell r="I1016" t="str"><v>PHx</v></cell><cell r="J1016"><v>10</v></cell><cell r="K1016"><v>6</v></cell></row><row r="1017"><cell r="A1017" t="str"><v>ARCSPX</v></cell><cell r="B1017" t="str"><v>Arctium sp. </v></cell><cell r="C1017" t="str"><v>L.</v></cell></row><row r="1017"><cell r="E1017"><v>0</v></cell><cell r="F1017" t="str"><v>nc</v></cell><cell r="G1017" t="str"><v>nc</v></cell><cell r="H1017"><v>34419</v></cell><cell r="I1017" t="str"><v>PHx</v></cell><cell r="J1017"><v>10</v></cell><cell r="K1017"><v>6</v></cell></row><row r="1018"><cell r="A1018" t="str"><v>ARRELA</v></cell><cell r="B1018" t="str"><v>Arrhenatherum elatius</v></cell><cell r="C1018" t="str"><v>(L.) P.Beauv. ex J.Presl & C.Presl</v></cell></row><row r="1018"><cell r="E1018"><v>0</v></cell><cell r="F1018" t="str"><v>nc</v></cell><cell r="G1018" t="str"><v>nc</v></cell><cell r="H1018"><v>29914</v></cell><cell r="I1018" t="str"><v>PHx</v></cell><cell r="J1018"><v>10</v></cell><cell r="K1018"><v>6</v></cell></row><row r="1019"><cell r="A1019" t="str"><v>ARTVUL</v></cell><cell r="B1019" t="str"><v>Artemisia vulgaris</v></cell><cell r="C1019" t="str"><v>L.</v></cell></row><row r="1019"><cell r="E1019"><v>0</v></cell><cell r="F1019" t="str"><v>nc</v></cell><cell r="G1019" t="str"><v>nc</v></cell><cell r="H1019"><v>29915</v></cell><cell r="I1019" t="str"><v>PHx</v></cell><cell r="J1019"><v>10</v></cell><cell r="K1019"><v>6</v></cell></row><row r="1020"><cell r="A1020" t="str"><v>ARMSPX</v></cell><cell r="B1020" t="str"><v>Arum sp.</v></cell><cell r="C1020" t="str"><v>L.</v></cell></row><row r="1020"><cell r="E1020"><v>0</v></cell><cell r="F1020" t="str"><v>nc</v></cell><cell r="G1020" t="str"><v>nc</v></cell><cell r="H1020"><v>32033</v></cell><cell r="I1020" t="str"><v>PHx</v></cell><cell r="J1020"><v>10</v></cell><cell r="K1020"><v>6</v></cell></row><row r="1021"><cell r="A1021" t="str"><v>ATICAL</v></cell><cell r="B1021" t="str"><v>Atriplex calotheca</v></cell><cell r="C1021" t="str"><v>(Rafn) Fries</v></cell></row><row r="1021"><cell r="E1021"><v>0</v></cell><cell r="F1021" t="str"><v>nc</v></cell><cell r="G1021" t="str"><v>nc</v></cell><cell r="H1021"><v>19519</v></cell><cell r="I1021" t="str"><v>PHx</v></cell><cell r="J1021"><v>10</v></cell><cell r="K1021"><v>6</v></cell></row><row r="1022"><cell r="A1022" t="str"><v>ATIPRO</v></cell><cell r="B1022" t="str"><v>Atriplex prostrata</v></cell><cell r="C1022" t="str"><v>Boucher ex DC.</v></cell></row><row r="1022"><cell r="E1022"><v>0</v></cell><cell r="F1022" t="str"><v>nc</v></cell><cell r="G1022" t="str"><v>nc</v></cell><cell r="H1022"><v>19520</v></cell><cell r="I1022" t="str"><v>PHx</v></cell><cell r="J1022"><v>10</v></cell><cell r="K1022"><v>6</v></cell></row><row r="1023"><cell r="A1023" t="str"><v>ATISPX</v></cell><cell r="B1023" t="str"><v>Atriplex sp.</v></cell><cell r="C1023" t="str"><v>L.</v></cell></row><row r="1023"><cell r="E1023"><v>0</v></cell><cell r="F1023" t="str"><v>nc</v></cell><cell r="G1023" t="str"><v>nc</v></cell><cell r="H1023"><v>1720</v></cell><cell r="I1023" t="str"><v>PHx</v></cell><cell r="J1023"><v>10</v></cell><cell r="K1023"><v>6</v></cell></row><row r="1024"><cell r="A1024" t="str"><v>AVESAT</v></cell><cell r="B1024" t="str"><v>Avena sativa</v></cell><cell r="C1024" t="str"><v>L.</v></cell></row><row r="1024"><cell r="E1024"><v>0</v></cell><cell r="F1024" t="str"><v>nc</v></cell><cell r="G1024" t="str"><v>nc</v></cell><cell r="H1024"><v>32217</v></cell><cell r="I1024" t="str"><v>PHx</v></cell><cell r="J1024"><v>10</v></cell><cell r="K1024"><v>6</v></cell></row><row r="1025"><cell r="A1025" t="str"><v>BARINT</v></cell><cell r="B1025" t="str"><v>Barbarea intermedia</v></cell><cell r="C1025" t="str"><v>Boreau</v></cell></row><row r="1025"><cell r="E1025"><v>0</v></cell><cell r="F1025" t="str"><v>nc</v></cell><cell r="G1025" t="str"><v>nc</v></cell><cell r="H1025"><v>19525</v></cell><cell r="I1025" t="str"><v>PHx</v></cell><cell r="J1025"><v>10</v></cell><cell r="K1025"><v>6</v></cell></row><row r="1026"><cell r="A1026" t="str"><v>BARVUL</v></cell><cell r="B1026" t="str"><v>Barbarea vulgaris</v></cell><cell r="C1026" t="str"><v>R.Br.</v></cell></row><row r="1026"><cell r="E1026"><v>0</v></cell><cell r="F1026" t="str"><v>nc</v></cell><cell r="G1026" t="str"><v>nc</v></cell><cell r="H1026"><v>19527</v></cell><cell r="I1026" t="str"><v>PHx</v></cell><cell r="J1026"><v>10</v></cell><cell r="K1026"><v>6</v></cell></row><row r="1027"><cell r="A1027" t="str"><v>BECERU</v></cell><cell r="B1027" t="str"><v>Beckmannia eruciformis</v></cell><cell r="C1027" t="str"><v>(L.) Host</v></cell></row><row r="1027"><cell r="E1027"><v>0</v></cell><cell r="F1027" t="str"><v>nc</v></cell><cell r="G1027" t="str"><v>nc</v></cell><cell r="H1027"><v>19528</v></cell><cell r="I1027" t="str"><v>PHx</v></cell><cell r="J1027"><v>10</v></cell><cell r="K1027"><v>6</v></cell></row><row r="1028"><cell r="A1028" t="str"><v>BECSYZ</v></cell><cell r="B1028" t="str"><v>Beckmannia syzigachne</v></cell><cell r="C1028" t="str"><v>(Steud.) Fernald</v></cell></row><row r="1028"><cell r="E1028"><v>0</v></cell><cell r="F1028" t="str"><v>nc</v></cell><cell r="G1028" t="str"><v>nc</v></cell><cell r="H1028"><v>19529</v></cell><cell r="I1028" t="str"><v>PHx</v></cell><cell r="J1028"><v>10</v></cell><cell r="K1028"><v>6</v></cell></row><row r="1029"><cell r="A1029" t="str"><v>BELBEL</v></cell><cell r="B1029" t="str"><v>Bellium bellidioides</v></cell><cell r="C1029" t="str"><v>L.</v></cell></row><row r="1029"><cell r="E1029"><v>0</v></cell><cell r="F1029" t="str"><v>nc</v></cell><cell r="G1029" t="str"><v>nc</v></cell><cell r="H1029"><v>35485</v></cell><cell r="I1029" t="str"><v>PHx</v></cell><cell r="J1029"><v>10</v></cell><cell r="K1029"><v>6</v></cell></row><row r="1030"><cell r="A1030" t="str"><v>BERSPX</v></cell><cell r="B1030" t="str"><v>Berula sp.</v></cell><cell r="C1030" t="str"><v>W.D.J.Koch</v></cell></row><row r="1030"><cell r="E1030"><v>0</v></cell><cell r="F1030" t="str"><v>nc</v></cell><cell r="G1030" t="str"><v>nc</v></cell><cell r="H1030"><v>1976</v></cell><cell r="I1030" t="str"><v>PHx</v></cell><cell r="J1030"><v>10</v></cell><cell r="K1030"><v>6</v></cell></row><row r="1031"><cell r="A1031" t="str"><v>BIDRAD</v></cell><cell r="B1031" t="str"><v>Bidens radiata</v></cell><cell r="C1031" t="str"><v>Thuill.</v></cell></row><row r="1031"><cell r="E1031"><v>0</v></cell><cell r="F1031" t="str"><v>nc</v></cell><cell r="G1031" t="str"><v>nc</v></cell><cell r="H1031"><v>1728</v></cell><cell r="I1031" t="str"><v>PHx</v></cell><cell r="J1031"><v>10</v></cell><cell r="K1031"><v>6</v></cell></row><row r="1032"><cell r="A1032" t="str"><v>BIDSPX</v></cell><cell r="B1032" t="str"><v>Bidens sp.</v></cell><cell r="C1032" t="str"><v>L.</v></cell></row><row r="1032"><cell r="E1032"><v>0</v></cell><cell r="F1032" t="str"><v>nc</v></cell><cell r="G1032" t="str"><v>nc</v></cell><cell r="H1032"><v>1724</v></cell><cell r="I1032" t="str"><v>PHx</v></cell><cell r="J1032"><v>10</v></cell><cell r="K1032"><v>6</v></cell></row><row r="1033"><cell r="A1033" t="str"><v>BRSNIG</v></cell><cell r="B1033" t="str"><v>Brassica nigra</v></cell><cell r="C1033" t="str"><v>(L.) W.D.J.Koch</v></cell></row><row r="1033"><cell r="E1033"><v>0</v></cell><cell r="F1033" t="str"><v>nc</v></cell><cell r="G1033" t="str"><v>nc</v></cell><cell r="H1033"><v>29917</v></cell><cell r="I1033" t="str"><v>PHx</v></cell><cell r="J1033"><v>10</v></cell><cell r="K1033"><v>6</v></cell></row><row r="1034"><cell r="A1034" t="str"><v>BRMSPX</v></cell><cell r="B1034" t="str"><v>Bromus sp.</v></cell><cell r="C1034" t="str"><v>L.</v></cell></row><row r="1034"><cell r="E1034"><v>0</v></cell><cell r="F1034" t="str"><v>nc</v></cell><cell r="G1034" t="str"><v>nc</v></cell><cell r="H1034"><v>29918</v></cell><cell r="I1034" t="str"><v>PHx</v></cell><cell r="J1034"><v>10</v></cell><cell r="K1034"><v>6</v></cell></row><row r="1035"><cell r="A1035" t="str"><v>BRODIO</v></cell><cell r="B1035" t="str"><v>Bryonia dioica</v></cell><cell r="C1035" t="str"><v>Jacq.</v></cell></row><row r="1035"><cell r="E1035"><v>0</v></cell><cell r="F1035" t="str"><v>nc</v></cell><cell r="G1035" t="str"><v>nc</v></cell><cell r="H1035"><v>19535</v></cell><cell r="I1035" t="str"><v>PHx</v></cell><cell r="J1035"><v>10</v></cell><cell r="K1035"><v>6</v></cell></row><row r="1036"><cell r="A1036" t="str"><v>CAGSPX</v></cell><cell r="B1036" t="str"><v>Calamagrostis sp.</v></cell><cell r="C1036" t="str"><v>Adans.</v></cell></row><row r="1036"><cell r="E1036"><v>0</v></cell><cell r="F1036" t="str"><v>nc</v></cell><cell r="G1036" t="str"><v>nc</v></cell><cell r="H1036"><v>1552</v></cell><cell r="I1036" t="str"><v>PHx</v></cell><cell r="J1036"><v>10</v></cell><cell r="K1036"><v>6</v></cell></row><row r="1037"><cell r="A1037" t="str"><v>CASSEP</v></cell><cell r="B1037" t="str"><v>Calystegia sepium</v></cell><cell r="C1037" t="str"><v>(L.) R.Br.</v></cell></row><row r="1037"><cell r="E1037"><v>0</v></cell><cell r="F1037" t="str"><v>nc</v></cell><cell r="G1037" t="str"><v>nc</v></cell><cell r="H1037"><v>1731</v></cell><cell r="I1037" t="str"><v>PHx</v></cell><cell r="J1037"><v>10</v></cell><cell r="K1037"><v>6</v></cell></row><row r="1038"><cell r="A1038" t="str"><v>CASSES</v></cell><cell r="B1038" t="str"><v>Calystegia sepium subsp. silvatica</v></cell><cell r="C1038" t="str"><v>(Kit.) Batt.</v></cell></row><row r="1038"><cell r="E1038"><v>0</v></cell><cell r="F1038" t="str"><v>nc</v></cell><cell r="G1038" t="str"><v>nc</v></cell><cell r="H1038"><v>29967</v></cell><cell r="I1038" t="str"><v>PHx</v></cell><cell r="J1038"><v>10</v></cell><cell r="K1038"><v>6</v></cell><cell r="L1038" t="str"><v>CASSIL</v></cell><cell r="M1038" t="str"><v>Calystegia silvatica (Kit.) Griseb.</v></cell></row><row r="1039"><cell r="A1039" t="str"><v>CAMHIR</v></cell><cell r="B1039" t="str"><v>Cardamine hirsuta</v></cell><cell r="C1039" t="str"><v>L.</v></cell></row><row r="1039"><cell r="E1039"><v>0</v></cell><cell r="F1039" t="str"><v>nc</v></cell><cell r="G1039" t="str"><v>nc</v></cell><cell r="H1039"><v>1759</v></cell><cell r="I1039" t="str"><v>PHx</v></cell><cell r="J1039"><v>10</v></cell><cell r="K1039"><v>6</v></cell></row><row r="1040"><cell r="A1040" t="str"><v>CAMSPX</v></cell><cell r="B1040" t="str"><v>Cardamine sp.</v></cell><cell r="C1040" t="str"><v>L.</v></cell></row><row r="1040"><cell r="E1040"><v>0</v></cell><cell r="F1040" t="str"><v>nc</v></cell><cell r="G1040" t="str"><v>nc</v></cell><cell r="H1040"><v>1757</v></cell><cell r="I1040" t="str"><v>PHx</v></cell><cell r="J1040"><v>10</v></cell><cell r="K1040"><v>6</v></cell></row><row r="1041"><cell r="A1041" t="str"><v>CRDSPX</v></cell><cell r="B1041" t="str"><v>Carduus sp.</v></cell><cell r="C1041" t="str"><v>L.</v></cell></row><row r="1041"><cell r="E1041"><v>0</v></cell><cell r="F1041" t="str"><v>nc</v></cell><cell r="G1041" t="str"><v>nc</v></cell><cell r="H1041"><v>34426</v></cell><cell r="I1041" t="str"><v>PHx</v></cell><cell r="J1041"><v>10</v></cell><cell r="K1041"><v>6</v></cell></row><row r="1042"><cell r="A1042" t="str"><v>CARSPX</v></cell><cell r="B1042" t="str"><v>Carex sp.</v></cell><cell r="C1042" t="str"><v>L.</v></cell></row><row r="1042"><cell r="E1042"><v>0</v></cell><cell r="F1042" t="str"><v>nc</v></cell><cell r="G1042" t="str"><v>nc</v></cell><cell r="H1042"><v>1466</v></cell><cell r="I1042" t="str"><v>PHx</v></cell><cell r="J1042"><v>10</v></cell><cell r="K1042"><v>6</v></cell></row><row r="1043"><cell r="A1043" t="str"><v>CHPALB</v></cell><cell r="B1043" t="str"><v>Chenopodium album </v></cell><cell r="C1043" t="str"><v>L.</v></cell></row><row r="1043"><cell r="E1043"><v>0</v></cell><cell r="F1043" t="str"><v>nc</v></cell><cell r="G1043" t="str"><v>nc</v></cell><cell r="H1043"><v>32252</v></cell><cell r="I1043" t="str"><v>PHx</v></cell><cell r="J1043"><v>10</v></cell><cell r="K1043"><v>6</v></cell></row><row r="1044"><cell r="A1044" t="str"><v>CHPHYB</v></cell><cell r="B1044" t="str"><v>Chenopodium hybridum</v></cell><cell r="C1044" t="str"><v>L.</v></cell></row><row r="1044"><cell r="E1044"><v>0</v></cell><cell r="F1044" t="str"><v>nc</v></cell><cell r="G1044" t="str"><v>nc</v></cell><cell r="H1044"><v>32037</v></cell><cell r="I1044" t="str"><v>PHx</v></cell><cell r="J1044"><v>10</v></cell><cell r="K1044"><v>6</v></cell></row><row r="1045"><cell r="A1045" t="str"><v>CHPPOL</v></cell><cell r="B1045" t="str"><v>Chenopodium polyspermum</v></cell><cell r="C1045" t="str"><v>L.</v></cell></row><row r="1045"><cell r="E1045"><v>0</v></cell><cell r="F1045" t="str"><v>nc</v></cell><cell r="G1045" t="str"><v>nc</v></cell><cell r="H1045"><v>29978</v></cell><cell r="I1045" t="str"><v>PHx</v></cell><cell r="J1045"><v>10</v></cell><cell r="K1045"><v>6</v></cell></row><row r="1046"><cell r="A1046" t="str"><v>CHPSPX</v></cell><cell r="B1046" t="str"><v>Chenopodium sp.</v></cell><cell r="C1046" t="str"><v>L.</v></cell></row><row r="1046"><cell r="E1046"><v>0</v></cell><cell r="F1046" t="str"><v>nc</v></cell><cell r="G1046" t="str"><v>nc</v></cell><cell r="H1046"><v>30098</v></cell><cell r="I1046" t="str"><v>PHx</v></cell><cell r="J1046"><v>10</v></cell><cell r="K1046"><v>6</v></cell></row><row r="1047"><cell r="A1047" t="str"><v>CISARV</v></cell><cell r="B1047" t="str"><v>Cirsium arvense</v></cell><cell r="C1047" t="str"><v>(L.) Scop.</v></cell></row><row r="1047"><cell r="E1047"><v>0</v></cell><cell r="F1047" t="str"><v>nc</v></cell><cell r="G1047" t="str"><v>nc</v></cell><cell r="H1047"><v>1733</v></cell><cell r="I1047" t="str"><v>PHx</v></cell><cell r="J1047"><v>10</v></cell><cell r="K1047"><v>6</v></cell></row><row r="1048"><cell r="A1048" t="str"><v>CISSPX</v></cell><cell r="B1048" t="str"><v>Cirsium sp.</v></cell><cell r="C1048" t="str"><v>Mill.</v></cell></row><row r="1048"><cell r="E1048"><v>0</v></cell><cell r="F1048" t="str"><v>nc</v></cell><cell r="G1048" t="str"><v>nc</v></cell><cell r="H1048"><v>1732</v></cell><cell r="I1048" t="str"><v>PHx</v></cell><cell r="J1048"><v>10</v></cell><cell r="K1048"><v>6</v></cell></row><row r="1049"><cell r="A1049" t="str"><v>COILAC</v></cell><cell r="B1049" t="str"><v>Coix lacryma-jobi</v></cell><cell r="C1049" t="str"><v>L.</v></cell></row><row r="1049"><cell r="E1049"><v>0</v></cell><cell r="F1049" t="str"><v>nc</v></cell><cell r="G1049" t="str"><v>nc</v></cell><cell r="H1049"><v>19598</v></cell><cell r="I1049" t="str"><v>PHx</v></cell><cell r="J1049"><v>10</v></cell><cell r="K1049"><v>6</v></cell></row><row r="1050"><cell r="A1050" t="str"><v>COVARV</v></cell><cell r="B1050" t="str"><v>Convolvulus arvensis</v></cell><cell r="C1050" t="str"><v>L.</v></cell></row><row r="1050"><cell r="E1050"><v>0</v></cell><cell r="F1050" t="str"><v>nc</v></cell><cell r="G1050" t="str"><v>nc</v></cell><cell r="H1050"><v>29961</v></cell><cell r="I1050" t="str"><v>PHx</v></cell><cell r="J1050"><v>10</v></cell><cell r="K1050"><v>6</v></cell></row><row r="1051"><cell r="A1051" t="str"><v>CRULAE</v></cell><cell r="B1051" t="str"><v>Cruciata laevipes</v></cell><cell r="C1051" t="str"><v>Opiz</v></cell></row><row r="1051"><cell r="E1051"><v>0</v></cell><cell r="F1051" t="str"><v>nc</v></cell><cell r="G1051" t="str"><v>nc</v></cell><cell r="H1051"><v>32213</v></cell><cell r="I1051" t="str"><v>PHx</v></cell><cell r="J1051"><v>10</v></cell><cell r="K1051"><v>6</v></cell><cell r="L1051" t="str"><v>GALCRU</v></cell><cell r="M1051" t="str"><v>Galium cruciata (L.) Scop.</v></cell></row><row r="1052"><cell r="A1052" t="str"><v>CYMMUR</v></cell><cell r="B1052" t="str"><v>Cymbalaria muralis</v></cell><cell r="C1052" t="str"><v>P.Gaertn., B.Mey. & Scherb.</v></cell></row><row r="1052"><cell r="E1052"><v>0</v></cell><cell r="F1052" t="str"><v>nc</v></cell><cell r="G1052" t="str"><v>nc</v></cell><cell r="H1052"><v>32039</v></cell><cell r="I1052" t="str"><v>PHx</v></cell><cell r="J1052"><v>10</v></cell><cell r="K1052"><v>6</v></cell></row><row r="1053"><cell r="A1053" t="str"><v>CYNDAC</v></cell><cell r="B1053" t="str"><v>Cynodon dactylon</v></cell><cell r="C1053" t="str"><v>(L.) Pers.</v></cell></row><row r="1053"><cell r="E1053"><v>0</v></cell><cell r="F1053" t="str"><v>nc</v></cell><cell r="G1053" t="str"><v>nc</v></cell><cell r="H1053"><v>29976</v></cell><cell r="I1053" t="str"><v>PHx</v></cell><cell r="J1053"><v>10</v></cell><cell r="K1053"><v>6</v></cell></row><row r="1054"><cell r="A1054" t="str"><v>CYPSPX</v></cell><cell r="B1054" t="str"><v>Cyperus sp.</v></cell><cell r="C1054" t="str"><v>L.</v></cell></row><row r="1054"><cell r="E1054"><v>0</v></cell><cell r="F1054" t="str"><v>nc</v></cell><cell r="G1054" t="str"><v>nc</v></cell><cell r="H1054"><v>1494</v></cell><cell r="I1054" t="str"><v>PHx</v></cell><cell r="J1054"><v>10</v></cell><cell r="K1054"><v>6</v></cell></row><row r="1055"><cell r="A1055" t="str"><v>DATSPX</v></cell><cell r="B1055" t="str"><v>Datura sp.</v></cell><cell r="C1055" t="str"><v>L.</v></cell></row><row r="1055"><cell r="E1055"><v>0</v></cell><cell r="F1055" t="str"><v>nc</v></cell><cell r="G1055" t="str"><v>nc</v></cell><cell r="H1055"><v>29977</v></cell><cell r="I1055" t="str"><v>PHx</v></cell><cell r="J1055"><v>10</v></cell><cell r="K1055"><v>6</v></cell></row><row r="1056"><cell r="A1056" t="str"><v>DATSTR</v></cell><cell r="B1056" t="str"><v>Datura stramonium</v></cell><cell r="C1056" t="str"><v>L.</v></cell></row><row r="1056"><cell r="E1056"><v>0</v></cell><cell r="F1056" t="str"><v>nc</v></cell><cell r="G1056" t="str"><v>nc</v></cell><cell r="H1056"><v>29975</v></cell><cell r="I1056" t="str"><v>PHx</v></cell><cell r="J1056"><v>10</v></cell><cell r="K1056"><v>6</v></cell></row><row r="1057"><cell r="A1057" t="str"><v>DIGSAN</v></cell><cell r="B1057" t="str"><v>Digitaria sanguinalis</v></cell><cell r="C1057" t="str"><v>(L.) Scop.</v></cell></row><row r="1057"><cell r="E1057"><v>0</v></cell><cell r="F1057" t="str"><v>nc</v></cell><cell r="G1057" t="str"><v>nc</v></cell><cell r="H1057"><v>32253</v></cell><cell r="I1057" t="str"><v>PHx</v></cell><cell r="J1057"><v>10</v></cell><cell r="K1057"><v>6</v></cell></row><row r="1058"><cell r="A1058" t="str"><v>DIGSPX</v></cell><cell r="B1058" t="str"><v>Digitaria sp.</v></cell><cell r="C1058" t="str"><v>Haller</v></cell></row><row r="1058"><cell r="E1058"><v>0</v></cell><cell r="F1058" t="str"><v>nc</v></cell><cell r="G1058" t="str"><v>nc</v></cell><cell r="H1058"><v>32041</v></cell><cell r="I1058" t="str"><v>PHx</v></cell><cell r="J1058"><v>10</v></cell><cell r="K1058"><v>6</v></cell></row><row r="1059"><cell r="A1059" t="str"><v>DIPFUL</v></cell><cell r="B1059" t="str"><v>Dipsacus fullonum</v></cell><cell r="C1059" t="str"><v>L.</v></cell></row><row r="1059"><cell r="E1059"><v>0</v></cell><cell r="F1059" t="str"><v>nc</v></cell><cell r="G1059" t="str"><v>nc</v></cell><cell r="H1059"><v>1770</v></cell><cell r="I1059" t="str"><v>PHx</v></cell><cell r="J1059"><v>10</v></cell><cell r="K1059"><v>6</v></cell></row><row r="1060"><cell r="A1060" t="str"><v>DIPSPX</v></cell><cell r="B1060" t="str"><v>Dipsacus sp.</v></cell><cell r="C1060" t="str"><v>L.</v></cell></row><row r="1060"><cell r="E1060"><v>0</v></cell><cell r="F1060" t="str"><v>nc</v></cell><cell r="G1060" t="str"><v>nc</v></cell><cell r="H1060"><v>1769</v></cell><cell r="I1060" t="str"><v>PHx</v></cell><cell r="J1060"><v>10</v></cell><cell r="K1060"><v>6</v></cell></row><row r="1061"><cell r="A1061" t="str"><v>DORSPX</v></cell><cell r="B1061" t="str"><v>Doronicum sp.</v></cell><cell r="C1061" t="str"><v>L.</v></cell></row><row r="1061"><cell r="E1061"><v>0</v></cell><cell r="F1061" t="str"><v>nc</v></cell><cell r="G1061" t="str"><v>nc</v></cell><cell r="H1061"><v>29994</v></cell><cell r="I1061" t="str"><v>PHx</v></cell><cell r="J1061"><v>10</v></cell><cell r="K1061"><v>6</v></cell></row><row r="1062"><cell r="A1062" t="str"><v>DYSBOT</v></cell><cell r="B1062" t="str"><v>Dysphania botrys</v></cell><cell r="C1062" t="str"><v>(L.) Mosyakin & Clemants</v></cell></row><row r="1062"><cell r="E1062"><v>0</v></cell><cell r="F1062" t="str"><v>nc</v></cell><cell r="G1062" t="str"><v>nc</v></cell><cell r="H1062"><v>34429</v></cell><cell r="I1062" t="str"><v>PHx</v></cell><cell r="J1062"><v>10</v></cell><cell r="K1062"><v>6</v></cell></row><row r="1063"><cell r="A1063" t="str"><v>ECHCRU</v></cell><cell r="B1063" t="str"><v>Echinochloa crus-galli</v></cell><cell r="C1063" t="str"><v>(L.) P.Beauv.</v></cell></row><row r="1063"><cell r="E1063"><v>0</v></cell><cell r="F1063" t="str"><v>nc</v></cell><cell r="G1063" t="str"><v>nc</v></cell><cell r="H1063"><v>1560</v></cell><cell r="I1063" t="str"><v>PHx</v></cell><cell r="J1063"><v>10</v></cell><cell r="K1063"><v>6</v></cell></row><row r="1064"><cell r="A1064" t="str"><v>ECHSPX</v></cell><cell r="B1064" t="str"><v>Echinochloa sp.</v></cell><cell r="C1064" t="str"><v>P.Beauv.</v></cell></row><row r="1064"><cell r="E1064"><v>0</v></cell><cell r="F1064" t="str"><v>nc</v></cell><cell r="G1064" t="str"><v>nc</v></cell><cell r="H1064"><v>1558</v></cell><cell r="I1064" t="str"><v>PHx</v></cell><cell r="J1064"><v>10</v></cell><cell r="K1064"><v>6</v></cell></row><row r="1065"><cell r="A1065" t="str"><v>ELYSPX</v></cell><cell r="B1065" t="str"><v>Elymus sp.</v></cell><cell r="C1065" t="str"><v>L.</v></cell></row><row r="1065"><cell r="E1065"><v>0</v></cell><cell r="F1065" t="str"><v>nc</v></cell><cell r="G1065" t="str"><v>nc</v></cell><cell r="H1065"><v>29949</v></cell><cell r="I1065" t="str"><v>PHx</v></cell><cell r="J1065"><v>10</v></cell><cell r="K1065"><v>6</v></cell></row><row r="1066"><cell r="A1066" t="str"><v>ELTREP</v></cell><cell r="B1066" t="str"><v>Elytrigia repens</v></cell><cell r="C1066" t="str"><v>(L.) Desv. ex Nevski</v></cell></row><row r="1066"><cell r="E1066"><v>0</v></cell><cell r="F1066" t="str"><v>nc</v></cell><cell r="G1066" t="str"><v>nc</v></cell><cell r="H1066"><v>20730</v></cell><cell r="I1066" t="str"><v>PHx</v></cell><cell r="J1066"><v>10</v></cell><cell r="K1066"><v>6</v></cell></row><row r="1067"><cell r="A1067" t="str"><v>ELTRER</v></cell><cell r="B1067" t="str"><v>Elytrigia repens subsp. repens</v></cell><cell r="C1067" t="str"><v>(L.) Desv. ex Nevski</v></cell></row><row r="1067"><cell r="E1067"><v>0</v></cell><cell r="F1067" t="str"><v>nc</v></cell><cell r="G1067" t="str"><v>nc</v></cell><cell r="H1067"><v>31595</v></cell><cell r="I1067" t="str"><v>PHx</v></cell><cell r="J1067"><v>10</v></cell><cell r="K1067"><v>6</v></cell><cell r="L1067" t="str"><v>AGPREP</v></cell><cell r="M1067" t="str"><v>Agropyron repens (L.) Beauv.</v></cell></row><row r="1068"><cell r="A1068" t="str"><v>EPICIL</v></cell><cell r="B1068" t="str"><v>Epilobium ciliatum</v></cell><cell r="C1068" t="str"><v>Raf.</v></cell></row><row r="1068"><cell r="E1068"><v>0</v></cell><cell r="F1068" t="str"><v>nc</v></cell><cell r="G1068" t="str"><v>nc</v></cell><cell r="H1068"><v>1845</v></cell><cell r="I1068" t="str"><v>PHx</v></cell><cell r="J1068"><v>10</v></cell><cell r="K1068"><v>6</v></cell></row><row r="1069"><cell r="A1069" t="str"><v>EPILAN</v></cell><cell r="B1069" t="str"><v>Epilobium lanceolatum</v></cell><cell r="C1069" t="str"><v>Sebast. & Mauri</v></cell></row><row r="1069"><cell r="E1069"><v>0</v></cell><cell r="F1069" t="str"><v>nc</v></cell><cell r="G1069" t="str"><v>nc</v></cell><cell r="H1069"><v>19644</v></cell><cell r="I1069" t="str"><v>PHx</v></cell><cell r="J1069"><v>10</v></cell><cell r="K1069"><v>6</v></cell></row><row r="1070"><cell r="A1070" t="str"><v>EPISPX</v></cell><cell r="B1070" t="str"><v>Epilobium sp.</v></cell><cell r="C1070" t="str"><v>L.</v></cell></row><row r="1070"><cell r="E1070"><v>0</v></cell><cell r="F1070" t="str"><v>nc</v></cell><cell r="G1070" t="str"><v>nc</v></cell><cell r="H1070"><v>1844</v></cell><cell r="I1070" t="str"><v>PHx</v></cell><cell r="J1070"><v>10</v></cell><cell r="K1070"><v>6</v></cell></row><row r="1071"><cell r="A1071" t="str"><v>EPITET</v></cell><cell r="B1071" t="str"><v>Epilobium tetragonum</v></cell><cell r="C1071" t="str"><v>L.</v></cell></row><row r="1071"><cell r="E1071"><v>0</v></cell><cell r="F1071" t="str"><v>nc</v></cell><cell r="G1071" t="str"><v>nc</v></cell><cell r="H1071"><v>1853</v></cell><cell r="I1071" t="str"><v>PHx</v></cell><cell r="J1071"><v>10</v></cell><cell r="K1071"><v>6</v></cell></row><row r="1072"><cell r="A1072" t="str"><v>ERGPIL</v></cell><cell r="B1072" t="str"><v>Eragrostis pilosa</v></cell><cell r="C1072" t="str"><v>(L.) P.Beauv.</v></cell></row><row r="1072"><cell r="E1072"><v>0</v></cell><cell r="F1072" t="str"><v>nc</v></cell><cell r="G1072" t="str"><v>nc</v></cell><cell r="H1072"><v>32254</v></cell><cell r="I1072" t="str"><v>PHx</v></cell><cell r="J1072"><v>10</v></cell><cell r="K1072"><v>6</v></cell></row><row r="1073"><cell r="A1073" t="str"><v>ERGSPX</v></cell><cell r="B1073" t="str"><v>Eragrostis sp.</v></cell><cell r="C1073" t="str"><v>Wolf.</v></cell></row><row r="1073"><cell r="E1073"><v>0</v></cell><cell r="F1073" t="str"><v>nc</v></cell><cell r="G1073" t="str"><v>nc</v></cell><cell r="H1073"><v>34430</v></cell><cell r="I1073" t="str"><v>PHx</v></cell><cell r="J1073"><v>10</v></cell><cell r="K1073"><v>6</v></cell></row><row r="1074"><cell r="A1074" t="str"><v>FALDUM</v></cell><cell r="B1074" t="str"><v>Fallopia dumetorum</v></cell><cell r="C1074" t="str"><v>(L.) Holub</v></cell></row><row r="1074"><cell r="E1074"><v>0</v></cell><cell r="F1074" t="str"><v>nc</v></cell><cell r="G1074" t="str"><v>nc</v></cell><cell r="H1074"><v>19657</v></cell><cell r="I1074" t="str"><v>PHx</v></cell><cell r="J1074"><v>10</v></cell><cell r="K1074"><v>6</v></cell></row><row r="1075"><cell r="A1075" t="str"><v>FESARU</v></cell><cell r="B1075" t="str"><v>Festuca arundinacea</v></cell><cell r="C1075" t="str"><v>Schreb.</v></cell></row><row r="1075"><cell r="E1075"><v>0</v></cell><cell r="F1075" t="str"><v>nc</v></cell><cell r="G1075" t="str"><v>nc</v></cell><cell r="H1075"><v>19659</v></cell><cell r="I1075" t="str"><v>PHx</v></cell><cell r="J1075"><v>10</v></cell><cell r="K1075"><v>6</v></cell></row><row r="1076"><cell r="A1076" t="str"><v>FESRUB</v></cell><cell r="B1076" t="str"><v>Festuca rubra</v></cell><cell r="C1076" t="str"><v>L.</v></cell></row><row r="1076"><cell r="E1076"><v>0</v></cell><cell r="F1076" t="str"><v>nc</v></cell><cell r="G1076" t="str"><v>nc</v></cell><cell r="H1076"><v>29965</v></cell><cell r="I1076" t="str"><v>PHx</v></cell><cell r="J1076"><v>10</v></cell><cell r="K1076"><v>6</v></cell></row><row r="1077"><cell r="A1077" t="str"><v>FESSPX</v></cell><cell r="B1077" t="str"><v>Festuca sp.</v></cell><cell r="C1077" t="str"><v>L.</v></cell></row><row r="1077"><cell r="E1077"><v>0</v></cell><cell r="F1077" t="str"><v>nc</v></cell><cell r="G1077" t="str"><v>nc</v></cell><cell r="H1077"><v>32219</v></cell><cell r="I1077" t="str"><v>PHx</v></cell><cell r="J1077"><v>10</v></cell><cell r="K1077"><v>6</v></cell></row><row r="1078"><cell r="A1078" t="str"><v>FRGSPX</v></cell><cell r="B1078" t="str"><v>Fragaria sp.</v></cell><cell r="C1078" t="str"><v>L.</v></cell></row><row r="1078"><cell r="E1078"><v>0</v></cell><cell r="F1078" t="str"><v>nc</v></cell><cell r="G1078" t="str"><v>nc</v></cell><cell r="H1078"><v>34431</v></cell><cell r="I1078" t="str"><v>PHx</v></cell><cell r="J1078"><v>10</v></cell><cell r="K1078"><v>6</v></cell></row><row r="1079"><cell r="A1079" t="str"><v>GAETET</v></cell><cell r="B1079" t="str"><v>Galeopsis tetrahit</v></cell><cell r="C1079" t="str"><v>L.</v></cell></row><row r="1079"><cell r="E1079"><v>0</v></cell><cell r="F1079" t="str"><v>nc</v></cell><cell r="G1079" t="str"><v>nc</v></cell><cell r="H1079"><v>29957</v></cell><cell r="I1079" t="str"><v>PHx</v></cell><cell r="J1079"><v>10</v></cell><cell r="K1079"><v>6</v></cell></row><row r="1080"><cell r="A1080" t="str"><v>GALMOL</v></cell><cell r="B1080" t="str"><v>Galium mollugo</v></cell><cell r="C1080" t="str"><v>L.</v></cell></row><row r="1080"><cell r="E1080"><v>0</v></cell><cell r="F1080" t="str"><v>nc</v></cell><cell r="G1080" t="str"><v>nc</v></cell><cell r="H1080"><v>1929</v></cell><cell r="I1080" t="str"><v>PHx</v></cell><cell r="J1080"><v>10</v></cell><cell r="K1080"><v>6</v></cell></row><row r="1081"><cell r="A1081" t="str"><v>GALSPX</v></cell><cell r="B1081" t="str"><v>Galium sp.</v></cell><cell r="C1081" t="str"><v>L.</v></cell></row><row r="1081"><cell r="E1081"><v>0</v></cell><cell r="F1081" t="str"><v>nc</v></cell><cell r="G1081" t="str"><v>nc</v></cell><cell r="H1081"><v>1926</v></cell><cell r="I1081" t="str"><v>PHx</v></cell><cell r="J1081"><v>10</v></cell><cell r="K1081"><v>6</v></cell></row><row r="1082"><cell r="A1082" t="str"><v>GRASPX</v></cell><cell r="B1082" t="str"><v>Gratiola sp.</v></cell><cell r="C1082" t="str"><v>NULL</v></cell></row><row r="1082"><cell r="E1082"><v>0</v></cell><cell r="F1082" t="str"><v>nc</v></cell><cell r="G1082" t="str"><v>nc</v></cell><cell r="H1082"><v>29963</v></cell><cell r="I1082" t="str"><v>PHx</v></cell><cell r="J1082"><v>10</v></cell><cell r="K1082"><v>6</v></cell></row><row r="1083"><cell r="A1083" t="str"><v>HEDHEL</v></cell><cell r="B1083" t="str"><v>Hedera helix</v></cell><cell r="C1083" t="str"><v>L.</v></cell></row><row r="1083"><cell r="E1083"><v>0</v></cell><cell r="F1083" t="str"><v>nc</v></cell><cell r="G1083" t="str"><v>nc</v></cell><cell r="H1083"><v>29960</v></cell><cell r="I1083" t="str"><v>PHx</v></cell><cell r="J1083"><v>10</v></cell><cell r="K1083"><v>6</v></cell></row><row r="1084"><cell r="A1084" t="str"><v>HEISPX</v></cell><cell r="B1084" t="str"><v>Helianthus sp.</v></cell><cell r="C1084" t="str"><v>L.</v></cell></row><row r="1084"><cell r="E1084"><v>0</v></cell><cell r="F1084" t="str"><v>nc</v></cell><cell r="G1084" t="str"><v>nc</v></cell><cell r="H1084"><v>35483</v></cell><cell r="I1084" t="str"><v>PHx</v></cell><cell r="J1084"><v>10</v></cell><cell r="K1084"><v>6</v></cell></row><row r="1085"><cell r="A1085" t="str"><v>HECMAN</v></cell><cell r="B1085" t="str"><v>Heracleum mantegazzianum</v></cell><cell r="C1085" t="str"><v>Sommier & Levier</v></cell></row><row r="1085"><cell r="E1085"><v>0</v></cell><cell r="F1085" t="str"><v>nc</v></cell><cell r="G1085" t="str"><v>nc</v></cell><cell r="H1085"><v>19776</v></cell><cell r="I1085" t="str"><v>PHx</v></cell><cell r="J1085"><v>10</v></cell><cell r="K1085"><v>6</v></cell></row><row r="1086"><cell r="A1086" t="str"><v>HIRSPX</v></cell><cell r="B1086" t="str"><v>Hieracium sp.</v></cell><cell r="C1086" t="str"><v>L.</v></cell></row><row r="1086"><cell r="E1086"><v>0</v></cell><cell r="F1086" t="str"><v>nc</v></cell><cell r="G1086" t="str"><v>nc</v></cell><cell r="H1086"><v>34602</v></cell><cell r="I1086" t="str"><v>PHx</v></cell><cell r="J1086"><v>10</v></cell><cell r="K1086"><v>6</v></cell></row><row r="1087"><cell r="A1087" t="str"><v>HIESPX</v></cell><cell r="B1087" t="str"><v>Hierochloe sp.</v></cell><cell r="C1087" t="str"><v>R. Br.</v></cell></row><row r="1087"><cell r="E1087"><v>0</v></cell><cell r="F1087" t="str"><v>nc</v></cell><cell r="G1087" t="str"><v>nc</v></cell><cell r="H1087"><v>34434</v></cell><cell r="I1087" t="str"><v>PHx</v></cell><cell r="J1087"><v>10</v></cell><cell r="K1087"><v>6</v></cell></row><row r="1088"><cell r="A1088" t="str"><v>HOLLAN</v></cell><cell r="B1088" t="str"><v>Holcus lanatus</v></cell><cell r="C1088" t="str"><v>L.</v></cell></row><row r="1088"><cell r="E1088"><v>0</v></cell><cell r="F1088" t="str"><v>nc</v></cell><cell r="G1088" t="str"><v>nc</v></cell><cell r="H1088"><v>19782</v></cell><cell r="I1088" t="str"><v>PHx</v></cell><cell r="J1088"><v>10</v></cell><cell r="K1088"><v>6</v></cell></row><row r="1089"><cell r="A1089" t="str"><v>HORMUR</v></cell><cell r="B1089" t="str"><v>Hordeum murinum</v></cell><cell r="C1089" t="str"><v>L.</v></cell></row><row r="1089"><cell r="E1089"><v>0</v></cell><cell r="F1089" t="str"><v>nc</v></cell><cell r="G1089" t="str"><v>nc</v></cell><cell r="H1089"><v>32255</v></cell><cell r="I1089" t="str"><v>PHx</v></cell><cell r="J1089"><v>10</v></cell><cell r="K1089"><v>6</v></cell></row><row r="1090"><cell r="A1090" t="str"><v>IMPNOL</v></cell><cell r="B1090" t="str"><v>Impatiens noli-tangere</v></cell><cell r="C1090" t="str"><v>L.</v></cell></row><row r="1090"><cell r="E1090"><v>0</v></cell><cell r="F1090" t="str"><v>nc</v></cell><cell r="G1090" t="str"><v>nc</v></cell><cell r="H1090"><v>19794</v></cell><cell r="I1090" t="str"><v>PHx</v></cell><cell r="J1090"><v>10</v></cell><cell r="K1090"><v>6</v></cell></row><row r="1091"><cell r="A1091" t="str"><v>IMPSPX</v></cell><cell r="B1091" t="str"><v>Impatiens sp.</v></cell><cell r="C1091" t="str"><v>L.</v></cell></row><row r="1091"><cell r="E1091"><v>0</v></cell><cell r="F1091" t="str"><v>nc</v></cell><cell r="G1091" t="str"><v>nc</v></cell><cell r="H1091"><v>1684</v></cell><cell r="I1091" t="str"><v>PHx</v></cell><cell r="J1091"><v>10</v></cell><cell r="K1091"><v>6</v></cell></row><row r="1092"><cell r="A1092" t="str"><v>IRISPX</v></cell><cell r="B1092" t="str"><v>Iris sp.</v></cell><cell r="C1092" t="str"><v>L.</v></cell></row><row r="1092"><cell r="E1092"><v>0</v></cell><cell r="F1092" t="str"><v>nc</v></cell><cell r="G1092" t="str"><v>nc</v></cell><cell r="H1092"><v>1600</v></cell><cell r="I1092" t="str"><v>PHx</v></cell><cell r="J1092"><v>10</v></cell><cell r="K1092"><v>6</v></cell></row><row r="1093"><cell r="A1093" t="str"><v>LAMALB</v></cell><cell r="B1093" t="str"><v>Lamium album</v></cell><cell r="C1093" t="str"><v>L.</v></cell></row><row r="1093"><cell r="E1093"><v>0</v></cell><cell r="F1093" t="str"><v>nc</v></cell><cell r="G1093" t="str"><v>nc</v></cell><cell r="H1093"><v>19828</v></cell><cell r="I1093" t="str"><v>PHx</v></cell><cell r="J1093"><v>10</v></cell><cell r="K1093"><v>6</v></cell></row><row r="1094"><cell r="A1094" t="str"><v>LAMMAC</v></cell><cell r="B1094" t="str"><v>Lamium maculatum</v></cell><cell r="C1094" t="str"><v>L.</v></cell></row><row r="1094"><cell r="E1094"><v>0</v></cell><cell r="F1094" t="str"><v>nc</v></cell><cell r="G1094" t="str"><v>nc</v></cell><cell r="H1094"><v>19829</v></cell><cell r="I1094" t="str"><v>PHx</v></cell><cell r="J1094"><v>10</v></cell><cell r="K1094"><v>6</v></cell></row><row r="1095"><cell r="A1095" t="str"><v>LOLPER</v></cell><cell r="B1095" t="str"><v>Lolium perenne</v></cell><cell r="C1095" t="str"><v>L.</v></cell></row><row r="1095"><cell r="E1095"><v>0</v></cell><cell r="F1095" t="str"><v>nc</v></cell><cell r="G1095" t="str"><v>nc</v></cell><cell r="H1095"><v>32258</v></cell><cell r="I1095" t="str"><v>PHx</v></cell><cell r="J1095"><v>10</v></cell><cell r="K1095"><v>6</v></cell></row><row r="1096"><cell r="A1096" t="str"><v>LONPER</v></cell><cell r="B1096" t="str"><v>Lonicera periclymenum</v></cell><cell r="C1096" t="str"><v>L.</v></cell></row><row r="1096"><cell r="E1096"><v>0</v></cell><cell r="F1096" t="str"><v>nc</v></cell><cell r="G1096" t="str"><v>nc</v></cell><cell r="H1096"><v>34437</v></cell><cell r="I1096" t="str"><v>PHx</v></cell><cell r="J1096"><v>10</v></cell><cell r="K1096"><v>6</v></cell></row><row r="1097"><cell r="A1097" t="str"><v>LOTCOR</v></cell><cell r="B1097" t="str"><v>Lotus corniculatus</v></cell><cell r="C1097" t="str"><v>L.</v></cell></row><row r="1097"><cell r="E1097"><v>0</v></cell><cell r="F1097" t="str"><v>nc</v></cell><cell r="G1097" t="str"><v>nc</v></cell><cell r="H1097"><v>1809</v></cell><cell r="I1097" t="str"><v>PHx</v></cell><cell r="J1097"><v>10</v></cell><cell r="K1097"><v>6</v></cell></row><row r="1098"><cell r="A1098" t="str"><v>LYOESC</v></cell><cell r="B1098" t="str"><v>Lycopersicon esculentum</v></cell><cell r="C1098" t="str"><v>Mill.</v></cell></row><row r="1098"><cell r="E1098"><v>0</v></cell><cell r="F1098" t="str"><v>nc</v></cell><cell r="G1098" t="str"><v>nc</v></cell><cell r="H1098"><v>1962</v></cell><cell r="I1098" t="str"><v>PHx</v></cell><cell r="J1098"><v>10</v></cell><cell r="K1098"><v>6</v></cell></row><row r="1099"><cell r="A1099" t="str"><v>LYSSPX</v></cell><cell r="B1099" t="str"><v>Lysimachia sp.</v></cell><cell r="C1099" t="str"><v>L.</v></cell></row><row r="1099"><cell r="E1099"><v>0</v></cell><cell r="F1099" t="str"><v>nc</v></cell><cell r="G1099" t="str"><v>nc</v></cell><cell r="H1099"><v>1883</v></cell><cell r="I1099" t="str"><v>PHx</v></cell><cell r="J1099"><v>10</v></cell><cell r="K1099"><v>6</v></cell></row><row r="1100"><cell r="A1100" t="str"><v>LYTSPX</v></cell><cell r="B1100" t="str"><v>Lythrum sp.</v></cell><cell r="C1100" t="str"><v>L.</v></cell></row><row r="1100"><cell r="E1100"><v>0</v></cell><cell r="F1100" t="str"><v>nc</v></cell><cell r="G1100" t="str"><v>nc</v></cell><cell r="H1100"><v>1821</v></cell><cell r="I1100" t="str"><v>PHx</v></cell><cell r="J1100"><v>10</v></cell><cell r="K1100"><v>6</v></cell></row><row r="1101"><cell r="A1101" t="str"><v>MEDSPX</v></cell><cell r="B1101" t="str"><v>Medicago sp.</v></cell><cell r="C1101" t="str"><v>L.</v></cell></row><row r="1101"><cell r="E1101"><v>0</v></cell><cell r="F1101" t="str"><v>nc</v></cell><cell r="G1101" t="str"><v>nc</v></cell><cell r="H1101"><v>34430</v></cell><cell r="I1101" t="str"><v>PHx</v></cell><cell r="J1101"><v>10</v></cell><cell r="K1101"><v>6</v></cell></row><row r="1102"><cell r="A1102" t="str"><v>MEIUNI</v></cell><cell r="B1102" t="str"><v>Melica uniflora</v></cell><cell r="C1102" t="str"><v>Retz.</v></cell></row><row r="1102"><cell r="E1102"><v>0</v></cell><cell r="F1102" t="str"><v>nc</v></cell><cell r="G1102" t="str"><v>nc</v></cell><cell r="H1102"><v>35518</v></cell><cell r="I1102" t="str"><v>PHx</v></cell><cell r="J1102"><v>10</v></cell><cell r="K1102"><v>6</v></cell></row><row r="1103"><cell r="A1103" t="str"><v>MENSPX</v></cell><cell r="B1103" t="str"><v>Mentha sp.</v></cell><cell r="C1103" t="str"><v>L.</v></cell></row><row r="1103"><cell r="E1103"><v>0</v></cell><cell r="F1103" t="str"><v>nc</v></cell><cell r="G1103" t="str"><v>nc</v></cell><cell r="H1103"><v>1790</v></cell><cell r="I1103" t="str"><v>PHx</v></cell><cell r="J1103"><v>10</v></cell><cell r="K1103"><v>6</v></cell></row><row r="1104"><cell r="A1104" t="str"><v>MIMSPX</v></cell><cell r="B1104" t="str"><v>Mimulus sp.</v></cell><cell r="C1104" t="str"><v>L.</v></cell></row><row r="1104"><cell r="E1104"><v>0</v></cell><cell r="F1104" t="str"><v>nc</v></cell><cell r="G1104" t="str"><v>nc</v></cell><cell r="H1104"><v>1945</v></cell><cell r="I1104" t="str"><v>PHx</v></cell><cell r="J1104"><v>10</v></cell><cell r="K1104"><v>6</v></cell></row><row r="1105"><cell r="A1105" t="str"><v>MOLSPX</v></cell><cell r="B1105" t="str"><v>Molinia sp.</v></cell><cell r="C1105" t="str"><v>Schrank</v></cell></row><row r="1105"><cell r="E1105"><v>0</v></cell><cell r="F1105" t="str"><v>nc</v></cell><cell r="G1105" t="str"><v>nc</v></cell><cell r="H1105"><v>1570</v></cell><cell r="I1105" t="str"><v>PHx</v></cell><cell r="J1105"><v>10</v></cell><cell r="K1105"><v>6</v></cell></row><row r="1106"><cell r="A1106" t="str"><v>MONSPX</v></cell><cell r="B1106" t="str"><v>Montia sp.</v></cell><cell r="C1106" t="str"><v>L.</v></cell></row><row r="1106"><cell r="E1106"><v>0</v></cell><cell r="F1106" t="str"><v>nc</v></cell><cell r="G1106" t="str"><v>nc</v></cell><cell r="H1106"><v>1878</v></cell><cell r="I1106" t="str"><v>PHx</v></cell><cell r="J1106"><v>10</v></cell><cell r="K1106"><v>6</v></cell></row><row r="1107"><cell r="A1107" t="str"><v>MYOSPX</v></cell><cell r="B1107" t="str"><v>Myosotis sp.</v></cell><cell r="C1107" t="str"><v>L.</v></cell></row><row r="1107"><cell r="E1107"><v>0</v></cell><cell r="F1107" t="str"><v>nc</v></cell><cell r="G1107" t="str"><v>nc</v></cell><cell r="H1107"><v>1688</v></cell><cell r="I1107" t="str"><v>PHx</v></cell><cell r="J1107"><v>10</v></cell><cell r="K1107"><v>6</v></cell></row><row r="1108"><cell r="A1108" t="str"><v>OENSPX</v></cell><cell r="B1108" t="str"><v>Oenanthe sp.</v></cell><cell r="C1108" t="str"><v>L.</v></cell></row><row r="1108"><cell r="E1108"><v>0</v></cell><cell r="F1108" t="str"><v>nc</v></cell><cell r="G1108" t="str"><v>nc</v></cell><cell r="H1108"><v>1984</v></cell><cell r="I1108" t="str"><v>PHx</v></cell><cell r="J1108"><v>10</v></cell><cell r="K1108"><v>6</v></cell></row><row r="1109"><cell r="A1109" t="str"><v>OXAACE</v></cell><cell r="B1109" t="str"><v>Oxalis acetosella</v></cell><cell r="C1109" t="str"><v>L.</v></cell></row><row r="1109"><cell r="E1109"><v>0</v></cell><cell r="F1109" t="str"><v>nc</v></cell><cell r="G1109" t="str"><v>nc</v></cell><cell r="H1109"><v>19902</v></cell><cell r="I1109" t="str"><v>PHx</v></cell><cell r="J1109"><v>10</v></cell><cell r="K1109"><v>6</v></cell></row><row r="1110"><cell r="A1110" t="str"><v>OXBRUB</v></cell><cell r="B1110" t="str"><v>Oxybasis rubra </v></cell><cell r="C1110" t="str"><v>(L.) S.Fuentes, Uotila & Borsch</v></cell></row><row r="1110"><cell r="E1110"><v>0</v></cell><cell r="F1110" t="str"><v>nc</v></cell><cell r="G1110" t="str"><v>nc</v></cell><cell r="H1110"><v>34427</v></cell><cell r="I1110" t="str"><v>PHx</v></cell><cell r="J1110"><v>10</v></cell><cell r="K1110"><v>6</v></cell><cell r="L1110" t="str"><v>CHPRUB</v></cell><cell r="M1110" t="str"><v>Chenopodium rubrum L.</v></cell></row><row r="1111"><cell r="A1111" t="str"><v>PANDIC</v></cell><cell r="B1111" t="str"><v>Panicum dichotomiflorum</v></cell><cell r="C1111" t="str"><v>Michx.</v></cell></row><row r="1111"><cell r="E1111"><v>0</v></cell><cell r="F1111" t="str"><v>nc</v></cell><cell r="G1111" t="str"><v>nc</v></cell><cell r="H1111"><v>34441</v></cell><cell r="I1111" t="str"><v>PHx</v></cell><cell r="J1111"><v>10</v></cell><cell r="K1111"><v>6</v></cell></row><row r="1112"><cell r="A1112" t="str"><v>PANSPX</v></cell><cell r="B1112" t="str"><v>Panicum sp.</v></cell><cell r="C1112" t="str"><v>L.</v></cell></row><row r="1112"><cell r="E1112"><v>0</v></cell><cell r="F1112" t="str"><v>nc</v></cell><cell r="G1112" t="str"><v>nc</v></cell><cell r="H1112"><v>32264</v></cell><cell r="I1112" t="str"><v>PHx</v></cell><cell r="J1112"><v>10</v></cell><cell r="K1112"><v>6</v></cell></row><row r="1113"><cell r="A1113" t="str"><v>PARINS</v></cell><cell r="B1113" t="str"><v>Parthenocissus inserta</v></cell><cell r="C1113" t="str"><v>(A.Kern.) Fritsch</v></cell></row><row r="1113"><cell r="E1113"><v>0</v></cell><cell r="F1113" t="str"><v>nc</v></cell><cell r="G1113" t="str"><v>nc</v></cell><cell r="H1113"><v>29971</v></cell><cell r="I1113" t="str"><v>PHx</v></cell><cell r="J1113"><v>10</v></cell><cell r="K1113"><v>6</v></cell></row><row r="1114"><cell r="A1114" t="str"><v>PARQUI</v></cell><cell r="B1114" t="str"><v>Parthenocissus quinquefolia</v></cell><cell r="C1114" t="str"><v>(L.) Planch.</v></cell></row><row r="1114"><cell r="E1114"><v>0</v></cell><cell r="F1114" t="str"><v>nc</v></cell><cell r="G1114" t="str"><v>nc</v></cell><cell r="H1114"><v>29950</v></cell><cell r="I1114" t="str"><v>PHx</v></cell><cell r="J1114"><v>10</v></cell><cell r="K1114"><v>6</v></cell></row><row r="1115"><cell r="A1115" t="str"><v>PETSPX</v></cell><cell r="B1115" t="str"><v>Petasites sp.</v></cell><cell r="C1115" t="str"><v>Mill.</v></cell></row><row r="1115"><cell r="E1115"><v>0</v></cell><cell r="F1115" t="str"><v>nc</v></cell><cell r="G1115" t="str"><v>nc</v></cell><cell r="H1115"><v>1744</v></cell><cell r="I1115" t="str"><v>PHx</v></cell><cell r="J1115"><v>10</v></cell><cell r="K1115"><v>6</v></cell></row><row r="1116"><cell r="A1116" t="str"><v>PHCDIG</v></cell><cell r="B1116" t="str"><v>Phacelurus digitatus</v></cell><cell r="C1116" t="str"><v>(Sm.) Griseb.</v></cell></row><row r="1116"><cell r="E1116"><v>0</v></cell><cell r="F1116" t="str"><v>nc</v></cell><cell r="G1116" t="str"><v>nc</v></cell><cell r="H1116"><v>19908</v></cell><cell r="I1116" t="str"><v>PHx</v></cell><cell r="J1116"><v>10</v></cell><cell r="K1116"><v>6</v></cell></row><row r="1117"><cell r="A1117" t="str"><v>PHLPRA</v></cell><cell r="B1117" t="str"><v>Phleum pratense</v></cell><cell r="C1117" t="str"><v>L.</v></cell></row><row r="1117"><cell r="E1117"><v>0</v></cell><cell r="F1117" t="str"><v>nc</v></cell><cell r="G1117" t="str"><v>nc</v></cell><cell r="H1117"><v>29951</v></cell><cell r="I1117" t="str"><v>PHx</v></cell><cell r="J1117"><v>10</v></cell><cell r="K1117"><v>6</v></cell></row><row r="1118"><cell r="A1118" t="str"><v>PICSPX</v></cell><cell r="B1118" t="str"><v>Picris sp.</v></cell><cell r="C1118" t="str"><v>L.</v></cell></row><row r="1118"><cell r="E1118"><v>0</v></cell><cell r="F1118" t="str"><v>nc</v></cell><cell r="G1118" t="str"><v>nc</v></cell><cell r="H1118"><v>34442</v></cell><cell r="I1118" t="str"><v>PHx</v></cell><cell r="J1118"><v>10</v></cell><cell r="K1118"><v>6</v></cell></row><row r="1119"><cell r="A1119" t="str"><v>PLNLAN</v></cell><cell r="B1119" t="str"><v>Plantago lanceolata</v></cell><cell r="C1119" t="str"><v>L.</v></cell></row><row r="1119"><cell r="E1119"><v>0</v></cell><cell r="F1119" t="str"><v>nc</v></cell><cell r="G1119" t="str"><v>nc</v></cell><cell r="H1119"><v>32040</v></cell><cell r="I1119" t="str"><v>PHx</v></cell><cell r="J1119"><v>10</v></cell><cell r="K1119"><v>6</v></cell></row><row r="1120"><cell r="A1120" t="str"><v>PLNMAJ</v></cell><cell r="B1120" t="str"><v>Plantago major</v></cell><cell r="C1120" t="str"><v>L.</v></cell></row><row r="1120"><cell r="E1120"><v>0</v></cell><cell r="F1120" t="str"><v>nc</v></cell><cell r="G1120" t="str"><v>nc</v></cell><cell r="H1120"><v>29948</v></cell><cell r="I1120" t="str"><v>PHx</v></cell><cell r="J1120"><v>10</v></cell><cell r="K1120"><v>6</v></cell></row><row r="1121"><cell r="A1121" t="str"><v>POAANN</v></cell><cell r="B1121" t="str"><v>Poa annua</v></cell><cell r="C1121" t="str"><v>L.</v></cell></row><row r="1121"><cell r="E1121"><v>0</v></cell><cell r="F1121" t="str"><v>nc</v></cell><cell r="G1121" t="str"><v>nc</v></cell><cell r="H1121"><v>1581</v></cell><cell r="I1121" t="str"><v>PHx</v></cell><cell r="J1121"><v>10</v></cell><cell r="K1121"><v>6</v></cell></row><row r="1122"><cell r="A1122" t="str"><v>POAPRA</v></cell><cell r="B1122" t="str"><v>Poa pratensis</v></cell><cell r="C1122" t="str"><v>L.</v></cell></row><row r="1122"><cell r="E1122"><v>0</v></cell><cell r="F1122" t="str"><v>nc</v></cell><cell r="G1122" t="str"><v>nc</v></cell><cell r="H1122"><v>19928</v></cell><cell r="I1122" t="str"><v>PHx</v></cell><cell r="J1122"><v>10</v></cell><cell r="K1122"><v>6</v></cell></row><row r="1123"><cell r="A1123" t="str"><v>POASPX</v></cell><cell r="B1123" t="str"><v>Poa sp.</v></cell><cell r="C1123" t="str"><v>L.</v></cell></row><row r="1123"><cell r="E1123"><v>0</v></cell><cell r="F1123" t="str"><v>nc</v></cell><cell r="G1123" t="str"><v>nc</v></cell><cell r="H1123"><v>1580</v></cell><cell r="I1123" t="str"><v>PHx</v></cell><cell r="J1123"><v>10</v></cell><cell r="K1123"><v>6</v></cell></row><row r="1124"><cell r="A1124" t="str"><v>POATRI</v></cell><cell r="B1124" t="str"><v>Poa trivialis</v></cell><cell r="C1124" t="str"><v>L.</v></cell></row><row r="1124"><cell r="E1124"><v>0</v></cell><cell r="F1124" t="str"><v>nc</v></cell><cell r="G1124" t="str"><v>nc</v></cell><cell r="H1124"><v>1583</v></cell><cell r="I1124" t="str"><v>PHx</v></cell><cell r="J1124"><v>10</v></cell><cell r="K1124"><v>6</v></cell></row><row r="1125"><cell r="A1125" t="str"><v>POLAVI</v></cell><cell r="B1125" t="str"><v>Polygonum aviculare</v></cell><cell r="C1125" t="str"><v>L.</v></cell></row><row r="1125"><cell r="E1125"><v>0</v></cell><cell r="F1125" t="str"><v>nc</v></cell><cell r="G1125" t="str"><v>nc</v></cell><cell r="H1125"><v>20570</v></cell><cell r="I1125" t="str"><v>PHx</v></cell><cell r="J1125"><v>10</v></cell><cell r="K1125"><v>6</v></cell></row><row r="1126"><cell r="A1126" t="str"><v>POLSPX</v></cell><cell r="B1126" t="str"><v>Polygonum sp.</v></cell><cell r="C1126" t="str"><v>L.</v></cell></row><row r="1126"><cell r="E1126"><v>0</v></cell><cell r="F1126" t="str"><v>nc</v></cell><cell r="G1126" t="str"><v>nc</v></cell><cell r="H1126"><v>1863</v></cell><cell r="I1126" t="str"><v>PHx</v></cell><cell r="J1126"><v>10</v></cell><cell r="K1126"><v>6</v></cell></row><row r="1127"><cell r="A1127" t="str"><v>POUOLE</v></cell><cell r="B1127" t="str"><v>Portulaca oleracea</v></cell><cell r="C1127" t="str"><v>L.</v></cell></row><row r="1127"><cell r="E1127"><v>0</v></cell><cell r="F1127" t="str"><v>nc</v></cell><cell r="G1127" t="str"><v>nc</v></cell><cell r="H1127"><v>32260</v></cell><cell r="I1127" t="str"><v>PHx</v></cell><cell r="J1127"><v>10</v></cell><cell r="K1127"><v>6</v></cell></row><row r="1128"><cell r="A1128" t="str"><v>POEANS</v></cell><cell r="B1128" t="str"><v>Potentilla anserina</v></cell><cell r="C1128" t="str"><v>L.</v></cell></row><row r="1128"><cell r="E1128"><v>0</v></cell><cell r="F1128" t="str"><v>nc</v></cell><cell r="G1128" t="str"><v>nc</v></cell><cell r="H1128"><v>1921</v></cell><cell r="I1128" t="str"><v>PHx</v></cell><cell r="J1128"><v>10</v></cell><cell r="K1128"><v>6</v></cell></row><row r="1129"><cell r="A1129" t="str"><v>POEERE</v></cell><cell r="B1129" t="str"><v>Potentilla erecta</v></cell><cell r="C1129" t="str"><v>(L.) Räusch.</v></cell></row><row r="1129"><cell r="E1129"><v>0</v></cell><cell r="F1129" t="str"><v>nc</v></cell><cell r="G1129" t="str"><v>nc</v></cell><cell r="H1129"><v>1922</v></cell><cell r="I1129" t="str"><v>PHx</v></cell><cell r="J1129"><v>10</v></cell><cell r="K1129"><v>6</v></cell></row><row r="1130"><cell r="A1130" t="str"><v>POEREP</v></cell><cell r="B1130" t="str"><v>Potentilla reptans</v></cell><cell r="C1130" t="str"><v>L.</v></cell></row><row r="1130"><cell r="E1130"><v>0</v></cell><cell r="F1130" t="str"><v>nc</v></cell><cell r="G1130" t="str"><v>nc</v></cell><cell r="H1130"><v>29945</v></cell><cell r="I1130" t="str"><v>PHx</v></cell><cell r="J1130"><v>10</v></cell><cell r="K1130"><v>6</v></cell></row><row r="1131"><cell r="A1131" t="str"><v>POESPX</v></cell><cell r="B1131" t="str"><v>Potentilla sp.</v></cell><cell r="C1131" t="str"><v>L.</v></cell></row><row r="1131"><cell r="E1131"><v>0</v></cell><cell r="F1131" t="str"><v>nc</v></cell><cell r="G1131" t="str"><v>nc</v></cell><cell r="H1131"><v>1920</v></cell><cell r="I1131" t="str"><v>PHx</v></cell><cell r="J1131"><v>10</v></cell><cell r="K1131"><v>6</v></cell></row><row r="1132"><cell r="A1132" t="str"><v>PRUVUL</v></cell><cell r="B1132" t="str"><v>Prunella vulgaris</v></cell><cell r="C1132" t="str"><v>L.</v></cell></row><row r="1132"><cell r="E1132"><v>0</v></cell><cell r="F1132" t="str"><v>nc</v></cell><cell r="G1132" t="str"><v>nc</v></cell><cell r="H1132"><v>29959</v></cell><cell r="I1132" t="str"><v>PHx</v></cell><cell r="J1132"><v>10</v></cell><cell r="K1132"><v>6</v></cell></row><row r="1133"><cell r="A1133" t="str"><v>RANREP</v></cell><cell r="B1133" t="str"><v>Ranunculus repens</v></cell><cell r="C1133" t="str"><v>L.</v></cell></row><row r="1133"><cell r="E1133"><v>0</v></cell><cell r="F1133" t="str"><v>nc</v></cell><cell r="G1133" t="str"><v>nc</v></cell><cell r="H1133"><v>1910</v></cell><cell r="I1133" t="str"><v>PHx</v></cell><cell r="J1133"><v>10</v></cell><cell r="K1133"><v>6</v></cell></row><row r="1134"><cell r="A1134" t="str"><v>RANSAR</v></cell><cell r="B1134" t="str"><v>Ranunculus sardous</v></cell><cell r="C1134" t="str"><v>Crantz</v></cell></row><row r="1134"><cell r="E1134"><v>0</v></cell><cell r="F1134" t="str"><v>nc</v></cell><cell r="G1134" t="str"><v>nc</v></cell><cell r="H1134"><v>1912</v></cell><cell r="I1134" t="str"><v>PHx</v></cell><cell r="J1134"><v>10</v></cell><cell r="K1134"><v>6</v></cell></row><row r="1135"><cell r="A1135" t="str"><v>RANSPX</v></cell><cell r="B1135" t="str"><v>Ranunculus sp.</v></cell><cell r="C1135" t="str"><v>L.</v></cell></row><row r="1135"><cell r="E1135"><v>0</v></cell><cell r="F1135" t="str"><v>nc</v></cell><cell r="G1135" t="str"><v>nc</v></cell><cell r="H1135"><v>1896</v></cell><cell r="I1135" t="str"><v>PHx</v></cell><cell r="J1135"><v>10</v></cell><cell r="K1135"><v>6</v></cell></row><row r="1136"><cell r="A1136" t="str"><v>REYJAP</v></cell><cell r="B1136" t="str"><v>Reynoutria japonica</v></cell><cell r="C1136" t="str"><v>Houtt.</v></cell></row><row r="1136"><cell r="E1136"><v>0</v></cell><cell r="F1136" t="str"><v>nc</v></cell><cell r="G1136" t="str"><v>nc</v></cell><cell r="H1136"><v>19988</v></cell><cell r="I1136" t="str"><v>PHx</v></cell><cell r="J1136"><v>10</v></cell><cell r="K1136"><v>6</v></cell><cell r="L1136" t="str"><v>FALJAP</v></cell><cell r="M1136" t="str"><v>Fallopia japonica (Houtt.) Ronse Decr.</v></cell></row><row r="1137"><cell r="A1137" t="str"><v>RIBRUB</v></cell><cell r="B1137" t="str"><v>Ribes rubrum</v></cell><cell r="C1137" t="str"><v>L.</v></cell></row><row r="1137"><cell r="E1137"><v>0</v></cell><cell r="F1137" t="str"><v>nc</v></cell><cell r="G1137" t="str"><v>nc</v></cell><cell r="H1137"><v>19997</v></cell><cell r="I1137" t="str"><v>PHx</v></cell><cell r="J1137"><v>10</v></cell><cell r="K1137"><v>6</v></cell></row><row r="1138"><cell r="A1138" t="str"><v>ROECAN</v></cell><cell r="B1138" t="str"><v>Roegneria canina</v></cell><cell r="C1138" t="str"><v>(L.) Nevski</v></cell></row><row r="1138"><cell r="E1138"><v>0</v></cell><cell r="F1138" t="str"><v>nc</v></cell><cell r="G1138" t="str"><v>nc</v></cell><cell r="H1138"><v>32215</v></cell><cell r="I1138" t="str"><v>PHx</v></cell><cell r="J1138"><v>10</v></cell><cell r="K1138"><v>6</v></cell><cell r="L1138" t="str"><v>ELYCAN</v></cell><cell r="M1138" t="str"><v>Elymus caninus (L.) L.</v></cell></row><row r="1139"><cell r="A1139" t="str"><v>ROECAC</v></cell><cell r="B1139" t="str"><v>Roegneria canina subsp. canina</v></cell><cell r="C1139" t="str"><v>(L.) Nevski</v></cell></row><row r="1139"><cell r="E1139"><v>0</v></cell><cell r="F1139" t="str"><v>nc</v></cell><cell r="G1139" t="str"><v>nc</v></cell><cell r="H1139"><v>31586</v></cell><cell r="I1139" t="str"><v>PHx</v></cell><cell r="J1139"><v>10</v></cell><cell r="K1139"><v>6</v></cell><cell r="L1139" t="str"><v>AGPCAN</v></cell><cell r="M1139" t="str"><v>Agropyron caninum (L.) P.Beauv.</v></cell></row><row r="1140"><cell r="A1140" t="str"><v>RORSPX</v></cell><cell r="B1140" t="str"><v>Rorippa sp.</v></cell><cell r="C1140" t="str"><v>Scop.</v></cell></row><row r="1140"><cell r="E1140"><v>0</v></cell><cell r="F1140" t="str"><v>nc</v></cell><cell r="G1140" t="str"><v>nc</v></cell><cell r="H1140"><v>1764</v></cell><cell r="I1140" t="str"><v>PHx</v></cell><cell r="J1140"><v>10</v></cell><cell r="K1140"><v>6</v></cell></row><row r="1141"><cell r="A1141" t="str"><v>RUBCAE</v></cell><cell r="B1141" t="str"><v>Rubus caesius</v></cell><cell r="C1141" t="str"><v>L.</v></cell></row><row r="1141"><cell r="E1141"><v>0</v></cell><cell r="F1141" t="str"><v>nc</v></cell><cell r="G1141" t="str"><v>nc</v></cell><cell r="H1141"><v>29984</v></cell><cell r="I1141" t="str"><v>PHx</v></cell><cell r="J1141"><v>10</v></cell><cell r="K1141"><v>6</v></cell><cell r="L1141" t="str"><v>RUBFRU</v></cell><cell r="M1141" t="str"><v>Rubus fruticosus L.</v></cell></row><row r="1142"><cell r="A1142" t="str"><v>RUBPRU</v></cell><cell r="B1142" t="str"><v>Rubus pruinosus</v></cell><cell r="C1142" t="str"><v>Arrh.</v></cell></row><row r="1142"><cell r="E1142"><v>0</v></cell><cell r="F1142" t="str"><v>nc</v></cell><cell r="G1142" t="str"><v>nc</v></cell><cell r="H1142"><v>34601</v></cell><cell r="I1142" t="str"><v>PHx</v></cell><cell r="J1142"><v>10</v></cell><cell r="K1142"><v>6</v></cell></row><row r="1143"><cell r="A1143" t="str"><v>RUBSPX</v></cell><cell r="B1143" t="str"><v>Rubus sp.</v></cell><cell r="C1143" t="str"><v>L.</v></cell></row><row r="1143"><cell r="E1143"><v>0</v></cell><cell r="F1143" t="str"><v>nc</v></cell><cell r="G1143" t="str"><v>nc</v></cell><cell r="H1143"><v>29937</v></cell><cell r="I1143" t="str"><v>PHx</v></cell><cell r="J1143"><v>10</v></cell><cell r="K1143"><v>6</v></cell></row><row r="1144"><cell r="A1144" t="str"><v>RUMCRI</v></cell><cell r="B1144" t="str"><v>Rumex crispus</v></cell><cell r="C1144" t="str"><v>L.</v></cell></row><row r="1144"><cell r="E1144"><v>0</v></cell><cell r="F1144" t="str"><v>nc</v></cell><cell r="G1144" t="str"><v>nc</v></cell><cell r="H1144"><v>1872</v></cell><cell r="I1144" t="str"><v>PHx</v></cell><cell r="J1144"><v>10</v></cell><cell r="K1144"><v>6</v></cell></row><row r="1145"><cell r="A1145" t="str"><v>RUMOBT</v></cell><cell r="B1145" t="str"><v>Rumex obtusifolius</v></cell><cell r="C1145" t="str"><v>L.</v></cell></row><row r="1145"><cell r="E1145"><v>0</v></cell><cell r="F1145" t="str"><v>nc</v></cell><cell r="G1145" t="str"><v>nc</v></cell><cell r="H1145"><v>1875</v></cell><cell r="I1145" t="str"><v>PHx</v></cell><cell r="J1145"><v>10</v></cell><cell r="K1145"><v>6</v></cell></row><row r="1146"><cell r="A1146" t="str"><v>RUMSPX</v></cell><cell r="B1146" t="str"><v>Rumex sp.</v></cell><cell r="C1146" t="str"><v>L.</v></cell></row><row r="1146"><cell r="E1146"><v>0</v></cell><cell r="F1146" t="str"><v>nc</v></cell><cell r="G1146" t="str"><v>nc</v></cell><cell r="H1146"><v>1870</v></cell><cell r="I1146" t="str"><v>PHx</v></cell><cell r="J1146"><v>10</v></cell><cell r="K1146"><v>6</v></cell></row><row r="1147"><cell r="A1147" t="str"><v>SAIPRO</v></cell><cell r="B1147" t="str"><v>Sagina procumbens</v></cell><cell r="C1147" t="str"><v>L.</v></cell></row><row r="1147"><cell r="E1147"><v>0</v></cell><cell r="F1147" t="str"><v>nc</v></cell><cell r="G1147" t="str"><v>nc</v></cell><cell r="H1147"><v>1712</v></cell><cell r="I1147" t="str"><v>PHx</v></cell><cell r="J1147"><v>10</v></cell><cell r="K1147"><v>6</v></cell></row><row r="1148"><cell r="A1148" t="str"><v>SAPSPX</v></cell><cell r="B1148" t="str"><v>Saponaria sp.</v></cell><cell r="C1148" t="str"><v>L.</v></cell></row><row r="1148"><cell r="E1148"><v>0</v></cell><cell r="F1148" t="str"><v>nc</v></cell><cell r="G1148" t="str"><v>nc</v></cell><cell r="H1148"><v>34447</v></cell><cell r="I1148" t="str"><v>PHx</v></cell><cell r="J1148"><v>10</v></cell><cell r="K1148"><v>6</v></cell></row><row r="1149"><cell r="A1149" t="str"><v>SCRSPX</v></cell><cell r="B1149" t="str"><v>Scrophularia sp.</v></cell><cell r="C1149" t="str"><v>L.</v></cell></row><row r="1149"><cell r="E1149"><v>0</v></cell><cell r="F1149" t="str"><v>nc</v></cell><cell r="G1149" t="str"><v>nc</v></cell><cell r="H1149"><v>1949</v></cell><cell r="I1149" t="str"><v>PHx</v></cell><cell r="J1149"><v>10</v></cell><cell r="K1149"><v>6</v></cell></row><row r="1150"><cell r="A1150" t="str"><v>SENSPX</v></cell><cell r="B1150" t="str"><v>Senecio sp.</v></cell><cell r="C1150" t="str"><v>L.</v></cell></row><row r="1150"><cell r="E1150"><v>0</v></cell><cell r="F1150" t="str"><v>nc</v></cell><cell r="G1150" t="str"><v>nc</v></cell><cell r="H1150"><v>1749</v></cell><cell r="I1150" t="str"><v>PHx</v></cell><cell r="J1150"><v>10</v></cell><cell r="K1150"><v>6</v></cell></row><row r="1151"><cell r="A1151" t="str"><v>SENVUL</v></cell><cell r="B1151" t="str"><v>Senecio vulgaris</v></cell><cell r="C1151" t="str"><v>L.</v></cell></row><row r="1151"><cell r="E1151"><v>0</v></cell><cell r="F1151" t="str"><v>nc</v></cell><cell r="G1151" t="str"><v>nc</v></cell><cell r="H1151"><v>29931</v></cell><cell r="I1151" t="str"><v>PHx</v></cell><cell r="J1151"><v>10</v></cell><cell r="K1151"><v>6</v></cell></row><row r="1152"><cell r="A1152" t="str"><v>SICANG</v></cell><cell r="B1152" t="str"><v>Sicyos angulata </v></cell><cell r="C1152" t="str"><v>L.</v></cell></row><row r="1152"><cell r="E1152"><v>0</v></cell><cell r="F1152" t="str"><v>nc</v></cell><cell r="G1152" t="str"><v>nc</v></cell><cell r="H1152"><v>32035</v></cell><cell r="I1152" t="str"><v>PHx</v></cell><cell r="J1152"><v>10</v></cell><cell r="K1152"><v>6</v></cell></row><row r="1153"><cell r="A1153" t="str"><v>SINARV</v></cell><cell r="B1153" t="str"><v>Sinapis arvensis</v></cell><cell r="C1153" t="str"><v>L.</v></cell></row><row r="1153"><cell r="E1153"><v>0</v></cell><cell r="F1153" t="str"><v>nc</v></cell><cell r="G1153" t="str"><v>nc</v></cell><cell r="H1153"><v>30106</v></cell><cell r="I1153" t="str"><v>PHx</v></cell><cell r="J1153"><v>10</v></cell><cell r="K1153"><v>6</v></cell></row><row r="1154"><cell r="A1154" t="str"><v>SIUSPX</v></cell><cell r="B1154" t="str"><v>Sium sp.</v></cell><cell r="C1154" t="str"><v>L.</v></cell></row><row r="1154"><cell r="E1154"><v>0</v></cell><cell r="F1154" t="str"><v>nc</v></cell><cell r="G1154" t="str"><v>nc</v></cell><cell r="H1154"><v>1995</v></cell><cell r="I1154" t="str"><v>PHx</v></cell><cell r="J1154"><v>10</v></cell><cell r="K1154"><v>6</v></cell></row><row r="1155"><cell r="A1155" t="str"><v>SOASPX</v></cell><cell r="B1155" t="str"><v>Solanum sp.</v></cell><cell r="C1155" t="str"><v>L.</v></cell></row><row r="1155"><cell r="E1155"><v>0</v></cell><cell r="F1155" t="str"><v>nc</v></cell><cell r="G1155" t="str"><v>nc</v></cell><cell r="H1155"><v>1963</v></cell><cell r="I1155" t="str"><v>PHx</v></cell><cell r="J1155"><v>10</v></cell><cell r="K1155"><v>6</v></cell></row><row r="1156"><cell r="A1156" t="str"><v>SOLSPX</v></cell><cell r="B1156" t="str"><v>Solidago sp.</v></cell><cell r="C1156" t="str"><v>L.</v></cell></row><row r="1156"><cell r="E1156"><v>0</v></cell><cell r="F1156" t="str"><v>nc</v></cell><cell r="G1156" t="str"><v>nc</v></cell><cell r="H1156"><v>29929</v></cell><cell r="I1156" t="str"><v>PHx</v></cell><cell r="J1156"><v>10</v></cell><cell r="K1156"><v>6</v></cell></row><row r="1157"><cell r="A1157" t="str"><v>STAREC</v></cell><cell r="B1157" t="str"><v>Stachys recta</v></cell><cell r="C1157" t="str"><v>L.</v></cell></row><row r="1157"><cell r="E1157"><v>0</v></cell><cell r="F1157" t="str"><v>nc</v></cell><cell r="G1157" t="str"><v>nc</v></cell><cell r="H1157"><v>29985</v></cell><cell r="I1157" t="str"><v>PHx</v></cell><cell r="J1157"><v>10</v></cell><cell r="K1157"><v>6</v></cell></row><row r="1158"><cell r="A1158" t="str"><v>STASPX</v></cell><cell r="B1158" t="str"><v>Stachys sp.</v></cell><cell r="C1158" t="str"><v>L.</v></cell></row><row r="1158"><cell r="E1158"><v>0</v></cell><cell r="F1158" t="str"><v>nc</v></cell><cell r="G1158" t="str"><v>nc</v></cell><cell r="H1158"><v>1798</v></cell><cell r="I1158" t="str"><v>PHx</v></cell><cell r="J1158"><v>10</v></cell><cell r="K1158"><v>6</v></cell></row><row r="1159"><cell r="A1159" t="str"><v>STASYL</v></cell><cell r="B1159" t="str"><v>Stachys sylvatica</v></cell><cell r="C1159" t="str"><v>L.</v></cell></row><row r="1159"><cell r="E1159"><v>0</v></cell><cell r="F1159" t="str"><v>nc</v></cell><cell r="G1159" t="str"><v>nc</v></cell><cell r="H1159"><v>19712</v></cell><cell r="I1159" t="str"><v>PHx</v></cell><cell r="J1159"><v>10</v></cell><cell r="K1159"><v>6</v></cell></row><row r="1160"><cell r="A1160" t="str"><v>STEMED</v></cell><cell r="B1160" t="str"><v>Stellaria media</v></cell><cell r="C1160" t="str"><v>(L.) Vill.</v></cell></row><row r="1160"><cell r="E1160"><v>0</v></cell><cell r="F1160" t="str"><v>nc</v></cell><cell r="G1160" t="str"><v>nc</v></cell><cell r="H1160"><v>32262</v></cell><cell r="I1160" t="str"><v>PHx</v></cell><cell r="J1160"><v>10</v></cell><cell r="K1160"><v>6</v></cell></row><row r="1161"><cell r="A1161" t="str"><v>SYMSPX</v></cell><cell r="B1161" t="str"><v>Symphytum sp.</v></cell><cell r="C1161" t="str"><v>L.</v></cell></row><row r="1161"><cell r="E1161"><v>0</v></cell><cell r="F1161" t="str"><v>nc</v></cell><cell r="G1161" t="str"><v>nc</v></cell><cell r="H1161"><v>1693</v></cell><cell r="I1161" t="str"><v>PHx</v></cell><cell r="J1161"><v>10</v></cell><cell r="K1161"><v>6</v></cell></row><row r="1162"><cell r="A1162" t="str"><v>TANVUL</v></cell><cell r="B1162" t="str"><v>Tanacetum vulgare</v></cell><cell r="C1162" t="str"><v>L.</v></cell></row><row r="1162"><cell r="E1162"><v>0</v></cell><cell r="F1162" t="str"><v>nc</v></cell><cell r="G1162" t="str"><v>nc</v></cell><cell r="H1162"><v>20345</v></cell><cell r="I1162" t="str"><v>PHx</v></cell><cell r="J1162"><v>10</v></cell><cell r="K1162"><v>6</v></cell></row><row r="1163"><cell r="A1163" t="str"><v>TEHINT</v></cell><cell r="B1163" t="str"><v>Tephroseris integrifolia</v></cell><cell r="C1163" t="str"><v>(L.) Holub</v></cell></row><row r="1163"><cell r="E1163"><v>0</v></cell><cell r="F1163" t="str"><v>nc</v></cell><cell r="G1163" t="str"><v>nc</v></cell><cell r="H1163"><v>34448</v></cell><cell r="I1163" t="str"><v>PHx</v></cell><cell r="J1163"><v>10</v></cell><cell r="K1163"><v>6</v></cell><cell r="L1163" t="str"><v>SENINT</v></cell><cell r="M1163" t="str"><v>Senecio integrifolius (L.) Clairv.</v></cell></row><row r="1164"><cell r="A1164" t="str"><v>TRFFRA</v></cell><cell r="B1164" t="str"><v>Trifolium fragiferum</v></cell><cell r="C1164" t="str"><v>L.</v></cell></row><row r="1164"><cell r="E1164"><v>0</v></cell><cell r="F1164" t="str"><v>nc</v></cell><cell r="G1164" t="str"><v>nc</v></cell><cell r="H1164"><v>19721</v></cell><cell r="I1164" t="str"><v>PHx</v></cell><cell r="J1164"><v>10</v></cell><cell r="K1164"><v>6</v></cell></row><row r="1165"><cell r="A1165" t="str"><v>TRFREP</v></cell><cell r="B1165" t="str"><v>Trifolium repens</v></cell><cell r="C1165" t="str"><v>L.</v></cell></row><row r="1165"><cell r="E1165"><v>0</v></cell><cell r="F1165" t="str"><v>nc</v></cell><cell r="G1165" t="str"><v>nc</v></cell><cell r="H1165"><v>1816</v></cell><cell r="I1165" t="str"><v>PHx</v></cell><cell r="J1165"><v>10</v></cell><cell r="K1165"><v>6</v></cell></row><row r="1166"><cell r="A1166" t="str"><v>TRFSPX</v></cell><cell r="B1166" t="str"><v>Trifolium sp.</v></cell><cell r="C1166" t="str"><v>L.</v></cell></row><row r="1166"><cell r="E1166"><v>0</v></cell><cell r="F1166" t="str"><v>nc</v></cell><cell r="G1166" t="str"><v>nc</v></cell><cell r="H1166"><v>1813</v></cell><cell r="I1166" t="str"><v>PHx</v></cell><cell r="J1166"><v>10</v></cell><cell r="K1166"><v>6</v></cell></row><row r="1167"><cell r="A1167" t="str"><v>URTDIO</v></cell><cell r="B1167" t="str"><v>Urtica dioica</v></cell><cell r="C1167" t="str"><v>L.</v></cell></row><row r="1167"><cell r="E1167"><v>0</v></cell><cell r="F1167" t="str"><v>nc</v></cell><cell r="G1167" t="str"><v>nc</v></cell><cell r="H1167"><v>2000</v></cell><cell r="I1167" t="str"><v>PHx</v></cell><cell r="J1167"><v>10</v></cell><cell r="K1167"><v>6</v></cell></row><row r="1168"><cell r="A1168" t="str"><v>VEAALB</v></cell><cell r="B1168" t="str"><v>Veratrum album</v></cell><cell r="C1168" t="str"><v>L.</v></cell></row><row r="1168"><cell r="E1168"><v>0</v></cell><cell r="F1168" t="str"><v>nc</v></cell><cell r="G1168" t="str"><v>nc</v></cell><cell r="H1168"><v>29925</v></cell><cell r="I1168" t="str"><v>PHx</v></cell><cell r="J1168"><v>10</v></cell><cell r="K1168"><v>6</v></cell></row><row r="1169"><cell r="A1169" t="str"><v>VEBOFF</v></cell><cell r="B1169" t="str"><v>Verbena officinalis</v></cell><cell r="C1169" t="str"><v>L.</v></cell></row><row r="1169"><cell r="E1169"><v>0</v></cell><cell r="F1169" t="str"><v>nc</v></cell><cell r="G1169" t="str"><v>nc</v></cell><cell r="H1169"><v>29924</v></cell><cell r="I1169" t="str"><v>PHx</v></cell><cell r="J1169"><v>10</v></cell><cell r="K1169"><v>6</v></cell></row><row r="1170"><cell r="A1170" t="str"><v>VERSPX</v></cell><cell r="B1170" t="str"><v>Veronica sp.</v></cell><cell r="C1170" t="str"><v>L.</v></cell></row><row r="1170"><cell r="E1170"><v>0</v></cell><cell r="F1170" t="str"><v>nc</v></cell><cell r="G1170" t="str"><v>nc</v></cell><cell r="H1170"><v>1954</v></cell><cell r="I1170" t="str"><v>PHx</v></cell><cell r="J1170"><v>10</v></cell><cell r="K1170"><v>6</v></cell></row><row r="1171"><cell r="A1171" t="str"><v>VIBOPU</v></cell><cell r="B1171" t="str"><v>Viburnum opulus</v></cell><cell r="C1171" t="str"><v>L.</v></cell></row><row r="1171"><cell r="E1171"><v>0</v></cell><cell r="F1171" t="str"><v>nc</v></cell><cell r="G1171" t="str"><v>nc</v></cell><cell r="H1171"><v>19739</v></cell><cell r="I1171" t="str"><v>PHx</v></cell><cell r="J1171"><v>10</v></cell><cell r="K1171"><v>7</v></cell></row><row r="1172"><cell r="A1172" t="str"><v>VIOSPX</v></cell><cell r="B1172" t="str"><v>Viola sp.</v></cell><cell r="C1172" t="str"><v>L.</v></cell></row><row r="1172"><cell r="E1172"><v>0</v></cell><cell r="F1172" t="str"><v>nc</v></cell><cell r="G1172" t="str"><v>nc</v></cell><cell r="H1172"><v>2006</v></cell><cell r="I1172" t="str"><v>PHx</v></cell><cell r="J1172"><v>10</v></cell><cell r="K1172"><v>6</v></cell></row><row r="1173"><cell r="A1173" t="str"><v>XANSTR</v></cell><cell r="B1173" t="str"><v>Xanthium strumarium</v></cell><cell r="C1173" t="str"><v>L.</v></cell></row><row r="1173"><cell r="E1173"><v>0</v></cell><cell r="F1173" t="str"><v>nc</v></cell><cell r="G1173" t="str"><v>nc</v></cell><cell r="H1173"><v>32263</v></cell><cell r="I1173" t="str"><v>PHx</v></cell><cell r="J1173"><v>10</v></cell><cell r="K1173"><v>6</v></cell></row><row r="1174"><cell r="A1174" t="str"><v>Tableau de référentiel limité à 1500 lignes</v></cell></row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85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2.14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7" min="6" style="1" width="7.14"/>
    <col collapsed="false" customWidth="true" hidden="true" outlineLevel="0" max="8" min="8" style="2" width="3.14"/>
    <col collapsed="false" customWidth="true" hidden="true" outlineLevel="0" max="9" min="9" style="1" width="4.56"/>
    <col collapsed="false" customWidth="true" hidden="false" outlineLevel="0" max="10" min="10" style="1" width="4.28"/>
    <col collapsed="false" customWidth="true" hidden="false" outlineLevel="0" max="11" min="11" style="1" width="4.14"/>
    <col collapsed="false" customWidth="true" hidden="false" outlineLevel="0" max="12" min="12" style="1" width="8.99"/>
    <col collapsed="false" customWidth="true" hidden="false" outlineLevel="0" max="13" min="13" style="1" width="7.99"/>
    <col collapsed="false" customWidth="true" hidden="false" outlineLevel="0" max="14" min="14" style="1" width="8.7"/>
    <col collapsed="false" customWidth="true" hidden="false" outlineLevel="0" max="15" min="15" style="1" width="8.56"/>
    <col collapsed="false" customWidth="true" hidden="false" outlineLevel="0" max="16" min="16" style="1" width="8.85"/>
    <col collapsed="false" customWidth="true" hidden="false" outlineLevel="0" max="17" min="17" style="2" width="7.14"/>
    <col collapsed="false" customWidth="true" hidden="true" outlineLevel="0" max="19" min="18" style="2" width="8.7"/>
    <col collapsed="false" customWidth="true" hidden="true" outlineLevel="0" max="20" min="20" style="2" width="10.41"/>
    <col collapsed="false" customWidth="true" hidden="true" outlineLevel="0" max="21" min="21" style="2" width="11.28"/>
    <col collapsed="false" customWidth="true" hidden="true" outlineLevel="0" max="22" min="22" style="2" width="10.41"/>
    <col collapsed="false" customWidth="true" hidden="false" outlineLevel="0" max="23" min="23" style="1" width="32.28"/>
    <col collapsed="false" customWidth="true" hidden="false" outlineLevel="0" max="24" min="24" style="3" width="9.7"/>
    <col collapsed="false" customWidth="false" hidden="true" outlineLevel="0" max="25" min="25" style="3" width="11.42"/>
    <col collapsed="false" customWidth="true" hidden="true" outlineLevel="0" max="26" min="26" style="3" width="8.14"/>
    <col collapsed="false" customWidth="false" hidden="false" outlineLevel="0" max="257" min="27" style="1" width="11.42"/>
  </cols>
  <sheetData>
    <row r="1" customFormat="false" ht="15" hidden="false" customHeight="false" outlineLevel="0" collapsed="false">
      <c r="A1" s="4" t="s">
        <v>0</v>
      </c>
      <c r="B1" s="5"/>
      <c r="C1" s="5"/>
      <c r="D1" s="5"/>
      <c r="E1" s="5"/>
      <c r="F1" s="5"/>
      <c r="G1" s="6"/>
      <c r="H1" s="7"/>
      <c r="I1" s="8"/>
      <c r="J1" s="5"/>
      <c r="K1" s="5"/>
      <c r="L1" s="5"/>
      <c r="M1" s="5"/>
      <c r="N1" s="5"/>
      <c r="O1" s="5"/>
      <c r="P1" s="9" t="s">
        <v>1</v>
      </c>
      <c r="Q1" s="10"/>
      <c r="R1" s="8"/>
      <c r="S1" s="8"/>
      <c r="T1" s="8"/>
      <c r="U1" s="8"/>
      <c r="V1" s="8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15"/>
      <c r="E2" s="16"/>
      <c r="F2" s="17"/>
      <c r="G2" s="17"/>
      <c r="H2" s="18"/>
      <c r="I2" s="8"/>
      <c r="J2" s="17"/>
      <c r="K2" s="17"/>
      <c r="L2" s="17"/>
      <c r="M2" s="19"/>
      <c r="N2" s="20"/>
      <c r="O2" s="20"/>
      <c r="P2" s="21"/>
      <c r="Q2" s="10"/>
      <c r="R2" s="8"/>
      <c r="S2" s="8"/>
      <c r="T2" s="8"/>
      <c r="U2" s="8"/>
      <c r="V2" s="8"/>
      <c r="W2" s="22"/>
    </row>
    <row r="3" customFormat="false" ht="13.5" hidden="false" customHeight="false" outlineLevel="0" collapsed="false">
      <c r="A3" s="12" t="s">
        <v>4</v>
      </c>
      <c r="B3" s="13"/>
      <c r="C3" s="12" t="s">
        <v>5</v>
      </c>
      <c r="D3" s="23"/>
      <c r="E3" s="23"/>
      <c r="F3" s="24"/>
      <c r="G3" s="24"/>
      <c r="H3" s="23"/>
      <c r="I3" s="8"/>
      <c r="J3" s="15"/>
      <c r="K3" s="25"/>
      <c r="L3" s="26" t="s">
        <v>6</v>
      </c>
      <c r="M3" s="27"/>
      <c r="N3" s="28" t="s">
        <v>7</v>
      </c>
      <c r="O3" s="29"/>
      <c r="P3" s="29"/>
      <c r="Q3" s="30"/>
      <c r="R3" s="8"/>
      <c r="S3" s="8"/>
      <c r="T3" s="8"/>
      <c r="U3" s="8"/>
      <c r="V3" s="8"/>
      <c r="W3" s="22"/>
    </row>
    <row r="4" customFormat="false" ht="13.5" hidden="false" customHeight="false" outlineLevel="0" collapsed="false">
      <c r="A4" s="31" t="s">
        <v>8</v>
      </c>
      <c r="B4" s="32" t="n">
        <v>42193</v>
      </c>
      <c r="C4" s="33"/>
      <c r="D4" s="34"/>
      <c r="E4" s="34"/>
      <c r="F4" s="33"/>
      <c r="G4" s="35"/>
      <c r="H4" s="34"/>
      <c r="I4" s="8"/>
      <c r="J4" s="36" t="s">
        <v>9</v>
      </c>
      <c r="K4" s="37"/>
      <c r="L4" s="37"/>
      <c r="M4" s="38"/>
      <c r="N4" s="38"/>
      <c r="O4" s="39" t="s">
        <v>10</v>
      </c>
      <c r="P4" s="38"/>
      <c r="Q4" s="40"/>
      <c r="R4" s="8"/>
      <c r="S4" s="8"/>
      <c r="T4" s="8"/>
      <c r="U4" s="8"/>
      <c r="V4" s="8"/>
      <c r="W4" s="22"/>
    </row>
    <row r="5" customFormat="false" ht="14.25" hidden="false" customHeight="true" outlineLevel="0" collapsed="false">
      <c r="A5" s="41" t="s">
        <v>11</v>
      </c>
      <c r="B5" s="42" t="s">
        <v>12</v>
      </c>
      <c r="C5" s="43" t="s">
        <v>13</v>
      </c>
      <c r="D5" s="44"/>
      <c r="E5" s="44"/>
      <c r="F5" s="45" t="s">
        <v>14</v>
      </c>
      <c r="G5" s="46"/>
      <c r="H5" s="44"/>
      <c r="I5" s="8"/>
      <c r="J5" s="47"/>
      <c r="K5" s="48"/>
      <c r="L5" s="49" t="s">
        <v>15</v>
      </c>
      <c r="M5" s="50" t="n">
        <v>12.0208333333333</v>
      </c>
      <c r="N5" s="51"/>
      <c r="O5" s="52" t="s">
        <v>16</v>
      </c>
      <c r="P5" s="53" t="n">
        <v>11.5952380952381</v>
      </c>
      <c r="Q5" s="54"/>
      <c r="R5" s="8"/>
      <c r="S5" s="8"/>
      <c r="T5" s="8"/>
      <c r="U5" s="8"/>
      <c r="V5" s="8"/>
      <c r="W5" s="22"/>
    </row>
    <row r="6" customFormat="false" ht="13.5" hidden="false" customHeight="false" outlineLevel="0" collapsed="false">
      <c r="A6" s="41" t="s">
        <v>17</v>
      </c>
      <c r="B6" s="55" t="s">
        <v>18</v>
      </c>
      <c r="C6" s="56" t="s">
        <v>19</v>
      </c>
      <c r="D6" s="57"/>
      <c r="E6" s="57"/>
      <c r="F6" s="58"/>
      <c r="G6" s="46"/>
      <c r="H6" s="44"/>
      <c r="I6" s="8"/>
      <c r="J6" s="59"/>
      <c r="K6" s="60"/>
      <c r="L6" s="61" t="s">
        <v>20</v>
      </c>
      <c r="M6" s="62" t="s">
        <v>21</v>
      </c>
      <c r="N6" s="63"/>
      <c r="O6" s="64" t="n">
        <v>3</v>
      </c>
      <c r="P6" s="65" t="s">
        <v>22</v>
      </c>
      <c r="Q6" s="66"/>
      <c r="R6" s="8"/>
      <c r="S6" s="8"/>
      <c r="T6" s="8"/>
      <c r="U6" s="8"/>
      <c r="V6" s="8"/>
      <c r="W6" s="22"/>
    </row>
    <row r="7" customFormat="false" ht="12.75" hidden="false" customHeight="false" outlineLevel="0" collapsed="false">
      <c r="A7" s="67" t="s">
        <v>23</v>
      </c>
      <c r="B7" s="68" t="n">
        <v>85</v>
      </c>
      <c r="C7" s="69" t="n">
        <v>15</v>
      </c>
      <c r="D7" s="57"/>
      <c r="E7" s="57"/>
      <c r="F7" s="70" t="n">
        <f aca="false">B7+C7</f>
        <v>100</v>
      </c>
      <c r="G7" s="71"/>
      <c r="H7" s="57"/>
      <c r="I7" s="8"/>
      <c r="J7" s="72"/>
      <c r="K7" s="73"/>
      <c r="L7" s="74"/>
      <c r="M7" s="75"/>
      <c r="N7" s="76"/>
      <c r="O7" s="77" t="s">
        <v>24</v>
      </c>
      <c r="P7" s="78" t="s">
        <v>25</v>
      </c>
      <c r="Q7" s="79"/>
      <c r="R7" s="8"/>
      <c r="S7" s="8"/>
      <c r="T7" s="8"/>
      <c r="U7" s="8"/>
      <c r="V7" s="8"/>
      <c r="W7" s="22"/>
    </row>
    <row r="8" customFormat="false" ht="12.75" hidden="false" customHeight="false" outlineLevel="0" collapsed="false">
      <c r="A8" s="43" t="s">
        <v>26</v>
      </c>
      <c r="B8" s="43"/>
      <c r="C8" s="43"/>
      <c r="D8" s="57"/>
      <c r="E8" s="57"/>
      <c r="F8" s="80" t="s">
        <v>27</v>
      </c>
      <c r="G8" s="81"/>
      <c r="H8" s="57"/>
      <c r="I8" s="8"/>
      <c r="J8" s="72"/>
      <c r="K8" s="73"/>
      <c r="L8" s="74"/>
      <c r="M8" s="75"/>
      <c r="N8" s="82" t="s">
        <v>28</v>
      </c>
      <c r="O8" s="83" t="n">
        <f aca="false">IF(ISERROR(AVERAGE(J23:J82))," ",AVERAGE(J23:J82))</f>
        <v>11.2777777777778</v>
      </c>
      <c r="P8" s="83" t="n">
        <f aca="false">IF(ISERROR(AVERAGE(K23:K82)),"  ",AVERAGE(K23:K82))</f>
        <v>1.61111111111111</v>
      </c>
      <c r="Q8" s="84"/>
      <c r="R8" s="8"/>
      <c r="S8" s="8"/>
      <c r="T8" s="8"/>
      <c r="U8" s="8"/>
      <c r="V8" s="8"/>
      <c r="W8" s="22"/>
    </row>
    <row r="9" customFormat="false" ht="12.75" hidden="false" customHeight="false" outlineLevel="0" collapsed="false">
      <c r="A9" s="41" t="s">
        <v>29</v>
      </c>
      <c r="B9" s="85" t="n">
        <v>7.7</v>
      </c>
      <c r="C9" s="86" t="n">
        <v>3.35</v>
      </c>
      <c r="D9" s="87"/>
      <c r="E9" s="87"/>
      <c r="F9" s="88" t="n">
        <f aca="false">($B9*$B$7+$C9*$C$7)/100</f>
        <v>7.0475</v>
      </c>
      <c r="G9" s="89"/>
      <c r="H9" s="44"/>
      <c r="I9" s="8"/>
      <c r="J9" s="90"/>
      <c r="K9" s="91"/>
      <c r="L9" s="74"/>
      <c r="M9" s="92"/>
      <c r="N9" s="82" t="s">
        <v>30</v>
      </c>
      <c r="O9" s="83" t="n">
        <f aca="false">IF(ISERROR(STDEVP(J23:J82))," ",STDEVP(J23:J82))</f>
        <v>3.46098180603834</v>
      </c>
      <c r="P9" s="83" t="n">
        <f aca="false">IF(ISERROR(STDEVP(K23:K82)),"  ",STDEVP(K23:K82))</f>
        <v>0.487498021521785</v>
      </c>
      <c r="Q9" s="84"/>
      <c r="R9" s="8"/>
      <c r="S9" s="8"/>
      <c r="T9" s="8"/>
      <c r="U9" s="8"/>
      <c r="V9" s="8"/>
      <c r="W9" s="22"/>
    </row>
    <row r="10" customFormat="false" ht="12.75" hidden="false" customHeight="false" outlineLevel="0" collapsed="false">
      <c r="A10" s="41" t="s">
        <v>31</v>
      </c>
      <c r="B10" s="93" t="s">
        <v>32</v>
      </c>
      <c r="C10" s="94" t="s">
        <v>32</v>
      </c>
      <c r="D10" s="87"/>
      <c r="E10" s="87"/>
      <c r="F10" s="88"/>
      <c r="G10" s="89"/>
      <c r="H10" s="57"/>
      <c r="I10" s="8"/>
      <c r="J10" s="95"/>
      <c r="K10" s="96" t="s">
        <v>33</v>
      </c>
      <c r="L10" s="97"/>
      <c r="M10" s="98"/>
      <c r="N10" s="82" t="s">
        <v>34</v>
      </c>
      <c r="O10" s="99" t="n">
        <f aca="false">MIN(J23:J82)</f>
        <v>4</v>
      </c>
      <c r="P10" s="99" t="n">
        <f aca="false">MIN(K23:K82)</f>
        <v>1</v>
      </c>
      <c r="Q10" s="100"/>
      <c r="R10" s="8"/>
      <c r="S10" s="8"/>
      <c r="T10" s="8"/>
      <c r="U10" s="8"/>
      <c r="V10" s="8"/>
      <c r="W10" s="22"/>
    </row>
    <row r="11" customFormat="false" ht="12.75" hidden="false" customHeight="false" outlineLevel="0" collapsed="false">
      <c r="A11" s="101" t="s">
        <v>35</v>
      </c>
      <c r="B11" s="102"/>
      <c r="C11" s="103"/>
      <c r="D11" s="87"/>
      <c r="E11" s="87"/>
      <c r="F11" s="104" t="n">
        <f aca="false">($B11*$B$7+$C11*$C$7)/100</f>
        <v>0</v>
      </c>
      <c r="G11" s="105"/>
      <c r="H11" s="57"/>
      <c r="I11" s="8"/>
      <c r="J11" s="106" t="s">
        <v>36</v>
      </c>
      <c r="K11" s="106"/>
      <c r="L11" s="107" t="n">
        <f aca="false">COUNTIF($G$23:$G$82,"=HET")</f>
        <v>0</v>
      </c>
      <c r="M11" s="108"/>
      <c r="N11" s="82" t="s">
        <v>37</v>
      </c>
      <c r="O11" s="99" t="n">
        <f aca="false">MAX(J23:J82)</f>
        <v>16</v>
      </c>
      <c r="P11" s="99" t="n">
        <f aca="false">MAX(K23:K82)</f>
        <v>2</v>
      </c>
      <c r="Q11" s="100"/>
      <c r="R11" s="8"/>
      <c r="S11" s="8"/>
      <c r="T11" s="8"/>
      <c r="U11" s="8"/>
      <c r="V11" s="8"/>
      <c r="W11" s="22"/>
    </row>
    <row r="12" customFormat="false" ht="12.75" hidden="false" customHeight="false" outlineLevel="0" collapsed="false">
      <c r="A12" s="109" t="s">
        <v>38</v>
      </c>
      <c r="B12" s="110" t="n">
        <v>0.36</v>
      </c>
      <c r="C12" s="111" t="n">
        <v>0.21</v>
      </c>
      <c r="D12" s="87"/>
      <c r="E12" s="87"/>
      <c r="F12" s="104" t="n">
        <f aca="false">($B12*$B$7+$C12*$C$7)/100</f>
        <v>0.3375</v>
      </c>
      <c r="G12" s="105"/>
      <c r="H12" s="57"/>
      <c r="I12" s="8"/>
      <c r="J12" s="106" t="s">
        <v>39</v>
      </c>
      <c r="K12" s="106"/>
      <c r="L12" s="107" t="n">
        <f aca="false">COUNTIF($G$23:$G$82,"=ALG")</f>
        <v>9</v>
      </c>
      <c r="M12" s="108"/>
      <c r="N12" s="112"/>
      <c r="O12" s="113" t="s">
        <v>33</v>
      </c>
      <c r="P12" s="114"/>
      <c r="Q12" s="115"/>
      <c r="R12" s="8"/>
      <c r="S12" s="8"/>
      <c r="T12" s="8"/>
      <c r="U12" s="8"/>
      <c r="V12" s="8"/>
      <c r="W12" s="22"/>
    </row>
    <row r="13" customFormat="false" ht="12.75" hidden="false" customHeight="false" outlineLevel="0" collapsed="false">
      <c r="A13" s="109" t="s">
        <v>40</v>
      </c>
      <c r="B13" s="110" t="n">
        <v>7.34</v>
      </c>
      <c r="C13" s="111" t="n">
        <v>3.13</v>
      </c>
      <c r="D13" s="87"/>
      <c r="E13" s="87"/>
      <c r="F13" s="104" t="n">
        <f aca="false">($B13*$B$7+$C13*$C$7)/100</f>
        <v>6.7085</v>
      </c>
      <c r="G13" s="105"/>
      <c r="H13" s="57"/>
      <c r="I13" s="8"/>
      <c r="J13" s="106" t="s">
        <v>41</v>
      </c>
      <c r="K13" s="106"/>
      <c r="L13" s="107" t="n">
        <f aca="false">COUNTIF($G$23:$G$82,"=BRm")+COUNTIF($G$23:$G$82,"=BRh")</f>
        <v>10</v>
      </c>
      <c r="M13" s="108"/>
      <c r="N13" s="116" t="s">
        <v>42</v>
      </c>
      <c r="O13" s="117" t="n">
        <f aca="false">COUNTIF(F23:F82,"&gt;0")</f>
        <v>21</v>
      </c>
      <c r="P13" s="99"/>
      <c r="Q13" s="118"/>
      <c r="R13" s="8"/>
      <c r="S13" s="8"/>
      <c r="T13" s="8"/>
      <c r="U13" s="8"/>
      <c r="V13" s="8"/>
      <c r="W13" s="22"/>
    </row>
    <row r="14" customFormat="false" ht="12.75" hidden="false" customHeight="false" outlineLevel="0" collapsed="false">
      <c r="A14" s="109" t="s">
        <v>43</v>
      </c>
      <c r="B14" s="110"/>
      <c r="C14" s="111"/>
      <c r="D14" s="87"/>
      <c r="E14" s="87"/>
      <c r="F14" s="104" t="n">
        <f aca="false">($B14*$B$7+$C14*$C$7)/100</f>
        <v>0</v>
      </c>
      <c r="G14" s="105"/>
      <c r="H14" s="57"/>
      <c r="I14" s="8"/>
      <c r="J14" s="106" t="s">
        <v>44</v>
      </c>
      <c r="K14" s="106"/>
      <c r="L14" s="107" t="n">
        <f aca="false">COUNTIF($G$23:$G$82,"=PTE")+COUNTIF($G$23:$G$82,"=LIC")</f>
        <v>0</v>
      </c>
      <c r="M14" s="108"/>
      <c r="N14" s="119" t="s">
        <v>45</v>
      </c>
      <c r="O14" s="120" t="n">
        <f aca="false">COUNTIF($J$23:$J$82,"&gt;-1")</f>
        <v>18</v>
      </c>
      <c r="P14" s="121"/>
      <c r="Q14" s="118"/>
      <c r="R14" s="8"/>
      <c r="S14" s="8"/>
      <c r="T14" s="8"/>
      <c r="U14" s="8"/>
      <c r="V14" s="8"/>
      <c r="W14" s="22"/>
    </row>
    <row r="15" customFormat="false" ht="12.75" hidden="false" customHeight="false" outlineLevel="0" collapsed="false">
      <c r="A15" s="122" t="s">
        <v>46</v>
      </c>
      <c r="B15" s="123"/>
      <c r="C15" s="124" t="n">
        <v>0.01</v>
      </c>
      <c r="D15" s="87"/>
      <c r="E15" s="87"/>
      <c r="F15" s="104" t="n">
        <f aca="false">($B15*$B$7+$C15*$C$7)/100</f>
        <v>0.0015</v>
      </c>
      <c r="G15" s="105"/>
      <c r="H15" s="57"/>
      <c r="I15" s="8"/>
      <c r="J15" s="106" t="s">
        <v>47</v>
      </c>
      <c r="K15" s="106"/>
      <c r="L15" s="107" t="n">
        <f aca="false">(COUNTIF($G$23:$G$82,"=PHy"))+(COUNTIF($G$23:$G$82,"=PHe"))+(COUNTIF($G$23:$G$82,"=PHg"))+(COUNTIF($G$23:$G$82,"=PHx"))</f>
        <v>1</v>
      </c>
      <c r="M15" s="108"/>
      <c r="N15" s="116" t="s">
        <v>48</v>
      </c>
      <c r="O15" s="117" t="n">
        <f aca="false">COUNTIF(K23:K82,"=1")</f>
        <v>7</v>
      </c>
      <c r="P15" s="99"/>
      <c r="Q15" s="118"/>
      <c r="R15" s="8"/>
      <c r="S15" s="8"/>
      <c r="T15" s="8"/>
      <c r="U15" s="8"/>
      <c r="V15" s="8"/>
      <c r="W15" s="22"/>
    </row>
    <row r="16" customFormat="false" ht="12.75" hidden="false" customHeight="false" outlineLevel="0" collapsed="false">
      <c r="A16" s="101" t="s">
        <v>49</v>
      </c>
      <c r="B16" s="102"/>
      <c r="C16" s="103"/>
      <c r="D16" s="87"/>
      <c r="E16" s="87"/>
      <c r="F16" s="125"/>
      <c r="G16" s="126" t="n">
        <f aca="false">($B16*$B$7+$C16*$C$7)/100</f>
        <v>0</v>
      </c>
      <c r="H16" s="57"/>
      <c r="I16" s="8"/>
      <c r="J16" s="127"/>
      <c r="K16" s="128"/>
      <c r="L16" s="128"/>
      <c r="M16" s="108"/>
      <c r="N16" s="116" t="s">
        <v>50</v>
      </c>
      <c r="O16" s="117" t="n">
        <f aca="false">COUNTIF(K23:K82,"=2")</f>
        <v>11</v>
      </c>
      <c r="P16" s="99"/>
      <c r="Q16" s="118"/>
      <c r="R16" s="8"/>
      <c r="S16" s="8"/>
      <c r="T16" s="8"/>
      <c r="U16" s="8"/>
      <c r="V16" s="8"/>
      <c r="W16" s="22"/>
    </row>
    <row r="17" customFormat="false" ht="12.75" hidden="false" customHeight="false" outlineLevel="0" collapsed="false">
      <c r="A17" s="109" t="s">
        <v>51</v>
      </c>
      <c r="B17" s="110" t="n">
        <v>7.7</v>
      </c>
      <c r="C17" s="111" t="n">
        <v>3.34</v>
      </c>
      <c r="D17" s="87"/>
      <c r="E17" s="87"/>
      <c r="F17" s="129"/>
      <c r="G17" s="130" t="n">
        <f aca="false">($B17*$B$7+$C17*$C$7)/100</f>
        <v>7.046</v>
      </c>
      <c r="H17" s="57"/>
      <c r="I17" s="8"/>
      <c r="J17" s="131"/>
      <c r="K17" s="132"/>
      <c r="L17" s="133" t="s">
        <v>52</v>
      </c>
      <c r="M17" s="134" t="n">
        <f aca="false">IF(ISERROR((O13-(COUNTIF(J23:J82,"nc")))/O13),"-",(O13-(COUNTIF(J23:J82,"nc")))/O13)</f>
        <v>0.904761904761905</v>
      </c>
      <c r="N17" s="116" t="s">
        <v>53</v>
      </c>
      <c r="O17" s="117" t="n">
        <f aca="false">COUNTIF(K23:K82,"=3")</f>
        <v>0</v>
      </c>
      <c r="P17" s="99"/>
      <c r="Q17" s="118"/>
      <c r="R17" s="8"/>
      <c r="S17" s="8"/>
      <c r="T17" s="8"/>
      <c r="U17" s="8"/>
      <c r="V17" s="8"/>
      <c r="W17" s="135"/>
    </row>
    <row r="18" customFormat="false" ht="12.75" hidden="false" customHeight="false" outlineLevel="0" collapsed="false">
      <c r="A18" s="136" t="s">
        <v>54</v>
      </c>
      <c r="B18" s="137"/>
      <c r="C18" s="138" t="n">
        <v>0.01</v>
      </c>
      <c r="D18" s="87"/>
      <c r="E18" s="139" t="s">
        <v>55</v>
      </c>
      <c r="F18" s="129"/>
      <c r="G18" s="130" t="n">
        <f aca="false">($B18*$B$7+$C18*$C$7)/100</f>
        <v>0.0015</v>
      </c>
      <c r="H18" s="57"/>
      <c r="I18" s="8"/>
      <c r="J18" s="127"/>
      <c r="K18" s="127"/>
      <c r="L18" s="128"/>
      <c r="M18" s="108"/>
      <c r="N18" s="140"/>
      <c r="O18" s="141"/>
      <c r="P18" s="142"/>
      <c r="Q18" s="143"/>
      <c r="R18" s="8"/>
      <c r="S18" s="8"/>
      <c r="T18" s="8"/>
      <c r="U18" s="8"/>
      <c r="V18" s="8"/>
      <c r="W18" s="144"/>
    </row>
    <row r="19" customFormat="false" ht="13.5" hidden="false" customHeight="false" outlineLevel="0" collapsed="false">
      <c r="A19" s="145" t="str">
        <f aca="false">IF(AND(OR(AND((B9=""),(B7="")),(B9=""),AND(ISNUMBER(B9),ISNUMBER(B7))),OR(AND((C9=""),(C7="")),(C9=""),AND(ISNUMBER(C9),ISNUMBER(C7)))),"","ATTENTION: renseigner % faciès / station")</f>
        <v/>
      </c>
      <c r="B19" s="146"/>
      <c r="C19" s="147"/>
      <c r="D19" s="148" t="n">
        <f aca="false">IF($G$19=0,0,IF((ABS($G$19-$F$19))&gt;(0.2*$G19),1))</f>
        <v>0</v>
      </c>
      <c r="E19" s="148" t="n">
        <f aca="false">IF($F$21=0,0,IF((ABS($F$21-$F$19))&gt;(0.2*$F19),1))</f>
        <v>0</v>
      </c>
      <c r="F19" s="149" t="n">
        <f aca="false">SUM(F11:F15)</f>
        <v>7.0475</v>
      </c>
      <c r="G19" s="150" t="n">
        <f aca="false">SUM(G16:G18)</f>
        <v>7.0475</v>
      </c>
      <c r="H19" s="151"/>
      <c r="I19" s="8"/>
      <c r="J19" s="152"/>
      <c r="K19" s="153"/>
      <c r="L19" s="154"/>
      <c r="M19" s="154"/>
      <c r="N19" s="155"/>
      <c r="O19" s="156"/>
      <c r="P19" s="157"/>
      <c r="Q19" s="143"/>
      <c r="R19" s="8"/>
      <c r="S19" s="8"/>
      <c r="T19" s="8"/>
      <c r="U19" s="8"/>
      <c r="V19" s="8"/>
      <c r="W19" s="144"/>
    </row>
    <row r="20" customFormat="false" ht="12.75" hidden="false" customHeight="false" outlineLevel="0" collapsed="false">
      <c r="A20" s="158" t="s">
        <v>56</v>
      </c>
      <c r="B20" s="159" t="n">
        <f aca="false">SUM(B23:B62)</f>
        <v>7.7</v>
      </c>
      <c r="C20" s="160" t="n">
        <f aca="false">SUM(C23:C62)</f>
        <v>3.35</v>
      </c>
      <c r="D20" s="161"/>
      <c r="E20" s="162" t="s">
        <v>55</v>
      </c>
      <c r="F20" s="163" t="n">
        <f aca="false">($B20*$B$7+$C20*$C$7)/100</f>
        <v>7.0475</v>
      </c>
      <c r="G20" s="164"/>
      <c r="H20" s="165"/>
      <c r="I20" s="8"/>
      <c r="J20" s="166"/>
      <c r="K20" s="166"/>
      <c r="L20" s="167"/>
      <c r="M20" s="45"/>
      <c r="N20" s="168"/>
      <c r="O20" s="168"/>
      <c r="P20" s="169"/>
      <c r="Q20" s="170"/>
      <c r="R20" s="8"/>
      <c r="S20" s="8"/>
      <c r="T20" s="8"/>
      <c r="U20" s="8"/>
      <c r="V20" s="8"/>
      <c r="W20" s="144"/>
    </row>
    <row r="21" customFormat="false" ht="12.75" hidden="false" customHeight="false" outlineLevel="0" collapsed="false">
      <c r="A21" s="158" t="s">
        <v>57</v>
      </c>
      <c r="B21" s="171" t="n">
        <f aca="false">B20*B7/100</f>
        <v>6.545</v>
      </c>
      <c r="C21" s="171" t="n">
        <f aca="false">C20*C7/100</f>
        <v>0.5025</v>
      </c>
      <c r="D21" s="172" t="s">
        <v>58</v>
      </c>
      <c r="E21" s="173"/>
      <c r="F21" s="174" t="n">
        <f aca="false">B21+C21</f>
        <v>7.0475</v>
      </c>
      <c r="G21" s="175"/>
      <c r="H21" s="87"/>
      <c r="I21" s="8"/>
      <c r="J21" s="176"/>
      <c r="K21" s="176"/>
      <c r="L21" s="177"/>
      <c r="M21" s="177"/>
      <c r="N21" s="178"/>
      <c r="O21" s="178"/>
      <c r="P21" s="179"/>
      <c r="Q21" s="170"/>
      <c r="R21" s="8"/>
      <c r="S21" s="8"/>
      <c r="T21" s="180"/>
      <c r="U21" s="180"/>
      <c r="V21" s="8"/>
      <c r="W21" s="181"/>
      <c r="X21" s="182" t="s">
        <v>59</v>
      </c>
    </row>
    <row r="22" customFormat="false" ht="12.75" hidden="false" customHeight="false" outlineLevel="0" collapsed="false">
      <c r="A22" s="183" t="s">
        <v>60</v>
      </c>
      <c r="B22" s="184" t="s">
        <v>61</v>
      </c>
      <c r="C22" s="184" t="s">
        <v>61</v>
      </c>
      <c r="D22" s="185"/>
      <c r="E22" s="186"/>
      <c r="F22" s="187" t="s">
        <v>62</v>
      </c>
      <c r="G22" s="188" t="s">
        <v>63</v>
      </c>
      <c r="H22" s="87" t="s">
        <v>64</v>
      </c>
      <c r="I22" s="8" t="s">
        <v>65</v>
      </c>
      <c r="J22" s="189" t="s">
        <v>66</v>
      </c>
      <c r="K22" s="189" t="s">
        <v>67</v>
      </c>
      <c r="L22" s="190" t="s">
        <v>68</v>
      </c>
      <c r="M22" s="190"/>
      <c r="N22" s="190"/>
      <c r="O22" s="190"/>
      <c r="P22" s="182" t="s">
        <v>69</v>
      </c>
      <c r="Q22" s="191" t="s">
        <v>70</v>
      </c>
      <c r="R22" s="192" t="s">
        <v>71</v>
      </c>
      <c r="S22" s="193" t="s">
        <v>72</v>
      </c>
      <c r="T22" s="194" t="s">
        <v>73</v>
      </c>
      <c r="U22" s="194" t="s">
        <v>74</v>
      </c>
      <c r="V22" s="195" t="s">
        <v>75</v>
      </c>
      <c r="W22" s="196" t="s">
        <v>76</v>
      </c>
      <c r="X22" s="196" t="s">
        <v>77</v>
      </c>
      <c r="Y22" s="197" t="s">
        <v>78</v>
      </c>
      <c r="Z22" s="197" t="s">
        <v>79</v>
      </c>
    </row>
    <row r="23" customFormat="false" ht="12.75" hidden="false" customHeight="false" outlineLevel="0" collapsed="false">
      <c r="A23" s="198" t="s">
        <v>80</v>
      </c>
      <c r="B23" s="199" t="n">
        <v>0.01</v>
      </c>
      <c r="C23" s="200" t="n">
        <v>0</v>
      </c>
      <c r="D23" s="201" t="str">
        <f aca="false">IF(ISERROR(VLOOKUP($A23,'[1]liste reference'!$A$6:$B$1174,2,0)),IF(ISERROR(VLOOKUP($A23,'[1]liste reference'!$B$6:$B$1174,1,0)),"",VLOOKUP($A23,'[1]liste reference'!$B$6:$B$1174,1,0)),VLOOKUP($A23,'[1]liste reference'!$A$6:$B$1174,2,0))</f>
        <v>Batrachospermum sp.</v>
      </c>
      <c r="E23" s="202" t="e">
        <f aca="false">IF(D23="",0,VLOOKUP(D23,D$22:D22,1,0))</f>
        <v>#N/A</v>
      </c>
      <c r="F23" s="203" t="n">
        <f aca="false">IF(AND(OR(A23="",A23="!!!!!!"),B23="",C23=""),"",IF(OR(AND(B23="",C23=""),ISERROR(C23+B23)),"!!!",($B23*$B$7+$C23*$C$7)/100))</f>
        <v>0.0085</v>
      </c>
      <c r="G23" s="204" t="str">
        <f aca="false">IF(A23="","",IF(ISERROR(VLOOKUP($A23,'[1]liste reference'!$A$6:$Q$1174,9,0)),IF(ISERROR(VLOOKUP($A23,'[1]liste reference'!$B$6:$Q$1174,8,0)),"    -",VLOOKUP($A23,'[1]liste reference'!$B$6:$Q$1174,8,0)),VLOOKUP($A23,'[1]liste reference'!$A$6:$Q$1174,9,0)))</f>
        <v>ALG</v>
      </c>
      <c r="H23" s="205" t="n">
        <f aca="false">IF(A23="","x",IF(ISERROR(VLOOKUP($A23,'[1]liste reference'!$A$6:$Q$1174,10,0)),IF(ISERROR(VLOOKUP($A23,'[1]liste reference'!$B$6:$Q$1174,9,0)),"x",VLOOKUP($A23,'[1]liste reference'!$B$6:$Q$1174,9,0)),VLOOKUP($A23,'[1]liste reference'!$A$6:$Q$1174,10,0)))</f>
        <v>2</v>
      </c>
      <c r="I23" s="8" t="n">
        <f aca="false">IF(A23="","",1)</f>
        <v>1</v>
      </c>
      <c r="J23" s="206" t="n">
        <f aca="false">IF(ISNUMBER($H23),IF(ISERROR(VLOOKUP($A23,'[1]liste reference'!$A$6:$Q$1174,6,0)),IF(ISERROR(VLOOKUP($A23,'[1]liste reference'!$B$6:$Q$1174,5,0)),"nu",VLOOKUP($A23,'[1]liste reference'!$B$6:$Q$1174,5,0)),VLOOKUP($A23,'[1]liste reference'!$A$6:$Q$1174,6,0)),"nu")</f>
        <v>16</v>
      </c>
      <c r="K23" s="206" t="n">
        <f aca="false">IF(ISNUMBER($H23),IF(ISERROR(VLOOKUP($A23,'[1]liste reference'!$A$6:$Q$1174,7,0)),IF(ISERROR(VLOOKUP($A23,'[1]liste reference'!$B$6:$Q$1174,6,0)),"nu",VLOOKUP($A23,'[1]liste reference'!$B$6:$Q$1174,6,0)),VLOOKUP($A23,'[1]liste reference'!$A$6:$Q$1174,7,0)),"nu")</f>
        <v>2</v>
      </c>
      <c r="L23" s="207" t="str">
        <f aca="false">IF(A23="NEWCOD",IF(W23="","Renseigner le champ 'Nouveau taxon'",$W23),IF(ISTEXT($E23),"Taxon déjà saisi !",IF(OR(A23="",A23="!!!!!!"),"",IF(ISERROR(VLOOKUP($A23,'[1]liste reference'!$A$6:$B$1174,2,0)),IF(ISERROR(VLOOKUP($A23,'[1]liste reference'!$B$6:$B$1174,1,0)),"non répertorié ou synonyme. Vérifiez !",VLOOKUP($A23,'[1]liste reference'!$B$6:$B$1174,1,0)),VLOOKUP(A23,'[1]liste reference'!$A$6:$B$1174,2,0)))))</f>
        <v>Batrachospermum sp.</v>
      </c>
      <c r="M23" s="208"/>
      <c r="N23" s="208"/>
      <c r="O23" s="208"/>
      <c r="P23" s="209" t="s">
        <v>81</v>
      </c>
      <c r="Q23" s="210" t="n">
        <f aca="false">IF(OR($A23="NEWCOD",$A23="!!!!!!"),IF(X23="","NoCod",X23),IF($A23="","",IF(ISERROR(VLOOKUP($A23,'[1]liste reference'!$A$6:$H$1174,8,FALSE())),IF(ISERROR(VLOOKUP($A23,'[1]liste reference'!$B$6:$H$1174,7,FALSE())),"",VLOOKUP($A23,'[1]liste reference'!$B$6:$H$1174,7,FALSE())),VLOOKUP($A23,'[1]liste reference'!$A$6:$H$1174,8,FALSE()))))</f>
        <v>1155</v>
      </c>
      <c r="R23" s="211" t="n">
        <f aca="false">IF(ISTEXT(H23),"",(B23*$B$7/100)+(C23*$C$7/100))</f>
        <v>0.0085</v>
      </c>
      <c r="S23" s="212" t="n">
        <f aca="false">IF(OR(ISTEXT(H23),R23=0),"",IF(R23&lt;0.1,1,IF(R23&lt;1,2,IF(R23&lt;10,3,IF(R23&lt;50,4,IF(R23&gt;=50,5,""))))))</f>
        <v>1</v>
      </c>
      <c r="T23" s="212" t="n">
        <f aca="false">IF(ISERROR(S23*J23),0,S23*J23)</f>
        <v>16</v>
      </c>
      <c r="U23" s="212" t="n">
        <f aca="false">IF(ISERROR(S23*J23*K23),0,S23*J23*K23)</f>
        <v>32</v>
      </c>
      <c r="V23" s="212" t="n">
        <f aca="false">IF(ISERROR(S23*K23),0,S23*K23)</f>
        <v>2</v>
      </c>
      <c r="W23" s="213"/>
      <c r="X23" s="214"/>
      <c r="Y23" s="215" t="str">
        <f aca="false">IF(AND(ISNUMBER(F23),OR(A23="",A23="!!!!!!")),"!!!!!!",IF(A23="new.cod","NEWCOD",IF(AND((Z23=""),ISTEXT(A23),A23&lt;&gt;"!!!!!!"),A23,IF(Z23="","",INDEX('[1]liste reference'!$A$6:$A$1174,Z23)))))</f>
        <v>BATSPX</v>
      </c>
      <c r="Z23" s="197" t="n">
        <f aca="false">IF(ISERROR(MATCH(A23,'[1]liste reference'!$A$6:$A$1174,0)),IF(ISERROR(MATCH(A23,'[1]liste reference'!$B$6:$B$1174,0)),"",(MATCH(A23,'[1]liste reference'!$B$6:$B$1174,0))),(MATCH(A23,'[1]liste reference'!$A$6:$A$1174,0)))</f>
        <v>10</v>
      </c>
    </row>
    <row r="24" customFormat="false" ht="12.75" hidden="false" customHeight="false" outlineLevel="0" collapsed="false">
      <c r="A24" s="216" t="s">
        <v>82</v>
      </c>
      <c r="B24" s="217" t="n">
        <v>0.18</v>
      </c>
      <c r="C24" s="218" t="n">
        <v>0</v>
      </c>
      <c r="D24" s="219" t="str">
        <f aca="false">IF(ISERROR(VLOOKUP($A24,'[1]liste reference'!$A$6:$B$1174,2,0)),IF(ISERROR(VLOOKUP($A24,'[1]liste reference'!$B$6:$B$1174,1,0)),"",VLOOKUP($A24,'[1]liste reference'!$B$6:$B$1174,1,0)),VLOOKUP($A24,'[1]liste reference'!$A$6:$B$1174,2,0))</f>
        <v>Cladophora sp.</v>
      </c>
      <c r="E24" s="220" t="e">
        <f aca="false">IF(D24="",0,VLOOKUP(D24,D$22:D23,1,0))</f>
        <v>#N/A</v>
      </c>
      <c r="F24" s="221" t="n">
        <f aca="false">IF(AND(OR(A24="",A24="!!!!!!"),B24="",C24=""),"",IF(OR(AND(B24="",C24=""),ISERROR(C24+B24)),"!!!",($B24*$B$7+$C24*$C$7)/100))</f>
        <v>0.153</v>
      </c>
      <c r="G24" s="222" t="str">
        <f aca="false">IF(A24="","",IF(ISERROR(VLOOKUP($A24,'[1]liste reference'!$A$6:$Q$1174,9,0)),IF(ISERROR(VLOOKUP($A24,'[1]liste reference'!$B$6:$Q$1174,8,0)),"    -",VLOOKUP($A24,'[1]liste reference'!$B$6:$Q$1174,8,0)),VLOOKUP($A24,'[1]liste reference'!$A$6:$Q$1174,9,0)))</f>
        <v>ALG</v>
      </c>
      <c r="H24" s="223" t="n">
        <f aca="false">IF(A24="","x",IF(ISERROR(VLOOKUP($A24,'[1]liste reference'!$A$6:$Q$1174,10,0)),IF(ISERROR(VLOOKUP($A24,'[1]liste reference'!$B$6:$Q$1174,9,0)),"x",VLOOKUP($A24,'[1]liste reference'!$B$6:$Q$1174,9,0)),VLOOKUP($A24,'[1]liste reference'!$A$6:$Q$1174,10,0)))</f>
        <v>2</v>
      </c>
      <c r="I24" s="8" t="n">
        <f aca="false">IF(A24="","",1)</f>
        <v>1</v>
      </c>
      <c r="J24" s="224" t="n">
        <f aca="false">IF(ISNUMBER($H24),IF(ISERROR(VLOOKUP($A24,'[1]liste reference'!$A$6:$Q$1174,6,0)),IF(ISERROR(VLOOKUP($A24,'[1]liste reference'!$B$6:$Q$1174,5,0)),"nu",VLOOKUP($A24,'[1]liste reference'!$B$6:$Q$1174,5,0)),VLOOKUP($A24,'[1]liste reference'!$A$6:$Q$1174,6,0)),"nu")</f>
        <v>6</v>
      </c>
      <c r="K24" s="224" t="n">
        <f aca="false">IF(ISNUMBER($H24),IF(ISERROR(VLOOKUP($A24,'[1]liste reference'!$A$6:$Q$1174,7,0)),IF(ISERROR(VLOOKUP($A24,'[1]liste reference'!$B$6:$Q$1174,6,0)),"nu",VLOOKUP($A24,'[1]liste reference'!$B$6:$Q$1174,6,0)),VLOOKUP($A24,'[1]liste reference'!$A$6:$Q$1174,7,0)),"nu")</f>
        <v>1</v>
      </c>
      <c r="L24" s="207" t="str">
        <f aca="false">IF(A24="NEWCOD",IF(W24="","Renseigner le champ 'Nouveau taxon'",$W24),IF(ISTEXT($E24),"Taxon déjà saisi !",IF(OR(A24="",A24="!!!!!!"),"",IF(ISERROR(VLOOKUP($A24,'[1]liste reference'!$A$6:$B$1174,2,0)),IF(ISERROR(VLOOKUP($A24,'[1]liste reference'!$B$6:$B$1174,1,0)),"non répertorié ou synonyme. Vérifiez !",VLOOKUP($A24,'[1]liste reference'!$B$6:$B$1174,1,0)),VLOOKUP(A24,'[1]liste reference'!$A$6:$B$1174,2,0)))))</f>
        <v>Cladophora sp.</v>
      </c>
      <c r="M24" s="225"/>
      <c r="N24" s="225"/>
      <c r="O24" s="225"/>
      <c r="P24" s="226" t="s">
        <v>81</v>
      </c>
      <c r="Q24" s="227" t="n">
        <f aca="false">IF(OR($A24="NEWCOD",$A24="!!!!!!"),IF(X24="","NoCod",X24),IF($A24="","",IF(ISERROR(VLOOKUP($A24,'[1]liste reference'!$A$6:$H$1174,8,FALSE())),IF(ISERROR(VLOOKUP($A24,'[1]liste reference'!$B$6:$H$1174,7,FALSE())),"",VLOOKUP($A24,'[1]liste reference'!$B$6:$H$1174,7,FALSE())),VLOOKUP($A24,'[1]liste reference'!$A$6:$H$1174,8,FALSE()))))</f>
        <v>1124</v>
      </c>
      <c r="R24" s="211" t="n">
        <f aca="false">IF(ISTEXT(H24),"",(B24*$B$7/100)+(C24*$C$7/100))</f>
        <v>0.153</v>
      </c>
      <c r="S24" s="212" t="n">
        <f aca="false">IF(OR(ISTEXT(H24),R24=0),"",IF(R24&lt;0.1,1,IF(R24&lt;1,2,IF(R24&lt;10,3,IF(R24&lt;50,4,IF(R24&gt;=50,5,""))))))</f>
        <v>2</v>
      </c>
      <c r="T24" s="212" t="n">
        <f aca="false">IF(ISERROR(S24*J24),0,S24*J24)</f>
        <v>12</v>
      </c>
      <c r="U24" s="212" t="n">
        <f aca="false">IF(ISERROR(S24*J24*K24),0,S24*J24*K24)</f>
        <v>12</v>
      </c>
      <c r="V24" s="228" t="n">
        <f aca="false">IF(ISERROR(S24*K24),0,S24*K24)</f>
        <v>2</v>
      </c>
      <c r="W24" s="229"/>
      <c r="X24" s="230"/>
      <c r="Y24" s="215" t="str">
        <f aca="false">IF(AND(ISNUMBER(F24),OR(A24="",A24="!!!!!!")),"!!!!!!",IF(A24="new.cod","NEWCOD",IF(AND((Z24=""),ISTEXT(A24),A24&lt;&gt;"!!!!!!"),A24,IF(Z24="","",INDEX('[1]liste reference'!$A$6:$A$1174,Z24)))))</f>
        <v>CLASPX</v>
      </c>
      <c r="Z24" s="197" t="n">
        <f aca="false">IF(ISERROR(MATCH(A24,'[1]liste reference'!$A$6:$A$1174,0)),IF(ISERROR(MATCH(A24,'[1]liste reference'!$B$6:$B$1174,0)),"",(MATCH(A24,'[1]liste reference'!$B$6:$B$1174,0))),(MATCH(A24,'[1]liste reference'!$A$6:$A$1174,0)))</f>
        <v>35</v>
      </c>
    </row>
    <row r="25" customFormat="false" ht="12.75" hidden="false" customHeight="false" outlineLevel="0" collapsed="false">
      <c r="A25" s="216" t="s">
        <v>83</v>
      </c>
      <c r="B25" s="217" t="n">
        <v>0.01</v>
      </c>
      <c r="C25" s="218" t="n">
        <v>0.1</v>
      </c>
      <c r="D25" s="219" t="str">
        <f aca="false">IF(ISERROR(VLOOKUP($A25,'[1]liste reference'!$A$6:$B$1174,2,0)),IF(ISERROR(VLOOKUP($A25,'[1]liste reference'!$B$6:$B$1174,1,0)),"",VLOOKUP($A25,'[1]liste reference'!$B$6:$B$1174,1,0)),VLOOKUP($A25,'[1]liste reference'!$A$6:$B$1174,2,0))</f>
        <v>Melosira sp.</v>
      </c>
      <c r="E25" s="220" t="e">
        <f aca="false">IF(D25="",0,VLOOKUP(D25,D$22:D24,1,0))</f>
        <v>#N/A</v>
      </c>
      <c r="F25" s="221" t="n">
        <f aca="false">IF(AND(OR(A25="",A25="!!!!!!"),B25="",C25=""),"",IF(OR(AND(B25="",C25=""),ISERROR(C25+B25)),"!!!",($B25*$B$7+$C25*$C$7)/100))</f>
        <v>0.0235</v>
      </c>
      <c r="G25" s="222" t="str">
        <f aca="false">IF(A25="","",IF(ISERROR(VLOOKUP($A25,'[1]liste reference'!$A$6:$Q$1174,9,0)),IF(ISERROR(VLOOKUP($A25,'[1]liste reference'!$B$6:$Q$1174,8,0)),"    -",VLOOKUP($A25,'[1]liste reference'!$B$6:$Q$1174,8,0)),VLOOKUP($A25,'[1]liste reference'!$A$6:$Q$1174,9,0)))</f>
        <v>ALG</v>
      </c>
      <c r="H25" s="223" t="n">
        <f aca="false">IF(A25="","x",IF(ISERROR(VLOOKUP($A25,'[1]liste reference'!$A$6:$Q$1174,10,0)),IF(ISERROR(VLOOKUP($A25,'[1]liste reference'!$B$6:$Q$1174,9,0)),"x",VLOOKUP($A25,'[1]liste reference'!$B$6:$Q$1174,9,0)),VLOOKUP($A25,'[1]liste reference'!$A$6:$Q$1174,10,0)))</f>
        <v>2</v>
      </c>
      <c r="I25" s="8" t="n">
        <f aca="false">IF(A25="","",1)</f>
        <v>1</v>
      </c>
      <c r="J25" s="224" t="n">
        <f aca="false">IF(ISNUMBER($H25),IF(ISERROR(VLOOKUP($A25,'[1]liste reference'!$A$6:$Q$1174,6,0)),IF(ISERROR(VLOOKUP($A25,'[1]liste reference'!$B$6:$Q$1174,5,0)),"nu",VLOOKUP($A25,'[1]liste reference'!$B$6:$Q$1174,5,0)),VLOOKUP($A25,'[1]liste reference'!$A$6:$Q$1174,6,0)),"nu")</f>
        <v>10</v>
      </c>
      <c r="K25" s="224" t="n">
        <f aca="false">IF(ISNUMBER($H25),IF(ISERROR(VLOOKUP($A25,'[1]liste reference'!$A$6:$Q$1174,7,0)),IF(ISERROR(VLOOKUP($A25,'[1]liste reference'!$B$6:$Q$1174,6,0)),"nu",VLOOKUP($A25,'[1]liste reference'!$B$6:$Q$1174,6,0)),VLOOKUP($A25,'[1]liste reference'!$A$6:$Q$1174,7,0)),"nu")</f>
        <v>1</v>
      </c>
      <c r="L25" s="207" t="str">
        <f aca="false">IF(A25="NEWCOD",IF(W25="","Renseigner le champ 'Nouveau taxon'",$W25),IF(ISTEXT($E25),"Taxon déjà saisi !",IF(OR(A25="",A25="!!!!!!"),"",IF(ISERROR(VLOOKUP($A25,'[1]liste reference'!$A$6:$B$1174,2,0)),IF(ISERROR(VLOOKUP($A25,'[1]liste reference'!$B$6:$B$1174,1,0)),"non répertorié ou synonyme. Vérifiez !",VLOOKUP($A25,'[1]liste reference'!$B$6:$B$1174,1,0)),VLOOKUP(A25,'[1]liste reference'!$A$6:$B$1174,2,0)))))</f>
        <v>Melosira sp.</v>
      </c>
      <c r="M25" s="225"/>
      <c r="N25" s="225"/>
      <c r="O25" s="225"/>
      <c r="P25" s="226" t="s">
        <v>81</v>
      </c>
      <c r="Q25" s="227" t="n">
        <f aca="false">IF(OR($A25="NEWCOD",$A25="!!!!!!"),IF(X25="","NoCod",X25),IF($A25="","",IF(ISERROR(VLOOKUP($A25,'[1]liste reference'!$A$6:$H$1174,8,FALSE())),IF(ISERROR(VLOOKUP($A25,'[1]liste reference'!$B$6:$H$1174,7,FALSE())),"",VLOOKUP($A25,'[1]liste reference'!$B$6:$H$1174,7,FALSE())),VLOOKUP($A25,'[1]liste reference'!$A$6:$H$1174,8,FALSE()))))</f>
        <v>8714</v>
      </c>
      <c r="R25" s="211" t="n">
        <f aca="false">IF(ISTEXT(H25),"",(B25*$B$7/100)+(C25*$C$7/100))</f>
        <v>0.0235</v>
      </c>
      <c r="S25" s="212" t="n">
        <f aca="false">IF(OR(ISTEXT(H25),R25=0),"",IF(R25&lt;0.1,1,IF(R25&lt;1,2,IF(R25&lt;10,3,IF(R25&lt;50,4,IF(R25&gt;=50,5,""))))))</f>
        <v>1</v>
      </c>
      <c r="T25" s="212" t="n">
        <f aca="false">IF(ISERROR(S25*J25),0,S25*J25)</f>
        <v>10</v>
      </c>
      <c r="U25" s="212" t="n">
        <f aca="false">IF(ISERROR(S25*J25*K25),0,S25*J25*K25)</f>
        <v>10</v>
      </c>
      <c r="V25" s="228" t="n">
        <f aca="false">IF(ISERROR(S25*K25),0,S25*K25)</f>
        <v>1</v>
      </c>
      <c r="W25" s="229"/>
      <c r="X25" s="230"/>
      <c r="Y25" s="215" t="str">
        <f aca="false">IF(AND(ISNUMBER(F25),OR(A25="",A25="!!!!!!")),"!!!!!!",IF(A25="new.cod","NEWCOD",IF(AND((Z25=""),ISTEXT(A25),A25&lt;&gt;"!!!!!!"),A25,IF(Z25="","",INDEX('[1]liste reference'!$A$6:$A$1174,Z25)))))</f>
        <v>MELSPX</v>
      </c>
      <c r="Z25" s="197" t="n">
        <f aca="false">IF(ISERROR(MATCH(A25,'[1]liste reference'!$A$6:$A$1174,0)),IF(ISERROR(MATCH(A25,'[1]liste reference'!$B$6:$B$1174,0)),"",(MATCH(A25,'[1]liste reference'!$B$6:$B$1174,0))),(MATCH(A25,'[1]liste reference'!$A$6:$A$1174,0)))</f>
        <v>62</v>
      </c>
    </row>
    <row r="26" customFormat="false" ht="12.75" hidden="false" customHeight="false" outlineLevel="0" collapsed="false">
      <c r="A26" s="216" t="s">
        <v>84</v>
      </c>
      <c r="B26" s="217" t="n">
        <v>0.02</v>
      </c>
      <c r="C26" s="218" t="n">
        <v>0</v>
      </c>
      <c r="D26" s="219" t="str">
        <f aca="false">IF(ISERROR(VLOOKUP($A26,'[1]liste reference'!$A$6:$B$1174,2,0)),IF(ISERROR(VLOOKUP($A26,'[1]liste reference'!$B$6:$B$1174,1,0)),"",VLOOKUP($A26,'[1]liste reference'!$B$6:$B$1174,1,0)),VLOOKUP($A26,'[1]liste reference'!$A$6:$B$1174,2,0))</f>
        <v>Microspora sp.</v>
      </c>
      <c r="E26" s="220" t="e">
        <f aca="false">IF(D26="",0,VLOOKUP(D26,D$22:D25,1,0))</f>
        <v>#N/A</v>
      </c>
      <c r="F26" s="221" t="n">
        <f aca="false">IF(AND(OR(A26="",A26="!!!!!!"),B26="",C26=""),"",IF(OR(AND(B26="",C26=""),ISERROR(C26+B26)),"!!!",($B26*$B$7+$C26*$C$7)/100))</f>
        <v>0.017</v>
      </c>
      <c r="G26" s="222" t="str">
        <f aca="false">IF(A26="","",IF(ISERROR(VLOOKUP($A26,'[1]liste reference'!$A$6:$Q$1174,9,0)),IF(ISERROR(VLOOKUP($A26,'[1]liste reference'!$B$6:$Q$1174,8,0)),"    -",VLOOKUP($A26,'[1]liste reference'!$B$6:$Q$1174,8,0)),VLOOKUP($A26,'[1]liste reference'!$A$6:$Q$1174,9,0)))</f>
        <v>ALG</v>
      </c>
      <c r="H26" s="223" t="n">
        <f aca="false">IF(A26="","x",IF(ISERROR(VLOOKUP($A26,'[1]liste reference'!$A$6:$Q$1174,10,0)),IF(ISERROR(VLOOKUP($A26,'[1]liste reference'!$B$6:$Q$1174,9,0)),"x",VLOOKUP($A26,'[1]liste reference'!$B$6:$Q$1174,9,0)),VLOOKUP($A26,'[1]liste reference'!$A$6:$Q$1174,10,0)))</f>
        <v>2</v>
      </c>
      <c r="I26" s="8" t="n">
        <f aca="false">IF(A26="","",1)</f>
        <v>1</v>
      </c>
      <c r="J26" s="224" t="n">
        <f aca="false">IF(ISNUMBER($H26),IF(ISERROR(VLOOKUP($A26,'[1]liste reference'!$A$6:$Q$1174,6,0)),IF(ISERROR(VLOOKUP($A26,'[1]liste reference'!$B$6:$Q$1174,5,0)),"nu",VLOOKUP($A26,'[1]liste reference'!$B$6:$Q$1174,5,0)),VLOOKUP($A26,'[1]liste reference'!$A$6:$Q$1174,6,0)),"nu")</f>
        <v>12</v>
      </c>
      <c r="K26" s="224" t="n">
        <f aca="false">IF(ISNUMBER($H26),IF(ISERROR(VLOOKUP($A26,'[1]liste reference'!$A$6:$Q$1174,7,0)),IF(ISERROR(VLOOKUP($A26,'[1]liste reference'!$B$6:$Q$1174,6,0)),"nu",VLOOKUP($A26,'[1]liste reference'!$B$6:$Q$1174,6,0)),VLOOKUP($A26,'[1]liste reference'!$A$6:$Q$1174,7,0)),"nu")</f>
        <v>2</v>
      </c>
      <c r="L26" s="207" t="str">
        <f aca="false">IF(A26="NEWCOD",IF(W26="","Renseigner le champ 'Nouveau taxon'",$W26),IF(ISTEXT($E26),"Taxon déjà saisi !",IF(OR(A26="",A26="!!!!!!"),"",IF(ISERROR(VLOOKUP($A26,'[1]liste reference'!$A$6:$B$1174,2,0)),IF(ISERROR(VLOOKUP($A26,'[1]liste reference'!$B$6:$B$1174,1,0)),"non répertorié ou synonyme. Vérifiez !",VLOOKUP($A26,'[1]liste reference'!$B$6:$B$1174,1,0)),VLOOKUP(A26,'[1]liste reference'!$A$6:$B$1174,2,0)))))</f>
        <v>Microspora sp.</v>
      </c>
      <c r="M26" s="225"/>
      <c r="N26" s="225"/>
      <c r="O26" s="225"/>
      <c r="P26" s="226" t="s">
        <v>81</v>
      </c>
      <c r="Q26" s="227" t="n">
        <f aca="false">IF(OR($A26="NEWCOD",$A26="!!!!!!"),IF(X26="","NoCod",X26),IF($A26="","",IF(ISERROR(VLOOKUP($A26,'[1]liste reference'!$A$6:$H$1174,8,FALSE())),IF(ISERROR(VLOOKUP($A26,'[1]liste reference'!$B$6:$H$1174,7,FALSE())),"",VLOOKUP($A26,'[1]liste reference'!$B$6:$H$1174,7,FALSE())),VLOOKUP($A26,'[1]liste reference'!$A$6:$H$1174,8,FALSE()))))</f>
        <v>1132</v>
      </c>
      <c r="R26" s="211" t="n">
        <f aca="false">IF(ISTEXT(H26),"",(B26*$B$7/100)+(C26*$C$7/100))</f>
        <v>0.017</v>
      </c>
      <c r="S26" s="212" t="n">
        <f aca="false">IF(OR(ISTEXT(H26),R26=0),"",IF(R26&lt;0.1,1,IF(R26&lt;1,2,IF(R26&lt;10,3,IF(R26&lt;50,4,IF(R26&gt;=50,5,""))))))</f>
        <v>1</v>
      </c>
      <c r="T26" s="212" t="n">
        <f aca="false">IF(ISERROR(S26*J26),0,S26*J26)</f>
        <v>12</v>
      </c>
      <c r="U26" s="212" t="n">
        <f aca="false">IF(ISERROR(S26*J26*K26),0,S26*J26*K26)</f>
        <v>24</v>
      </c>
      <c r="V26" s="228" t="n">
        <f aca="false">IF(ISERROR(S26*K26),0,S26*K26)</f>
        <v>2</v>
      </c>
      <c r="W26" s="229"/>
      <c r="X26" s="230"/>
      <c r="Y26" s="215" t="str">
        <f aca="false">IF(AND(ISNUMBER(F26),OR(A26="",A26="!!!!!!")),"!!!!!!",IF(A26="new.cod","NEWCOD",IF(AND((Z26=""),ISTEXT(A26),A26&lt;&gt;"!!!!!!"),A26,IF(Z26="","",INDEX('[1]liste reference'!$A$6:$A$1174,Z26)))))</f>
        <v>MICSPX</v>
      </c>
      <c r="Z26" s="197" t="n">
        <f aca="false">IF(ISERROR(MATCH(A26,'[1]liste reference'!$A$6:$A$1174,0)),IF(ISERROR(MATCH(A26,'[1]liste reference'!$B$6:$B$1174,0)),"",(MATCH(A26,'[1]liste reference'!$B$6:$B$1174,0))),(MATCH(A26,'[1]liste reference'!$A$6:$A$1174,0)))</f>
        <v>66</v>
      </c>
    </row>
    <row r="27" customFormat="false" ht="12.75" hidden="false" customHeight="false" outlineLevel="0" collapsed="false">
      <c r="A27" s="216" t="s">
        <v>85</v>
      </c>
      <c r="B27" s="217" t="n">
        <v>0.01</v>
      </c>
      <c r="C27" s="218" t="n">
        <v>0.01</v>
      </c>
      <c r="D27" s="219" t="str">
        <f aca="false">IF(ISERROR(VLOOKUP($A27,'[1]liste reference'!$A$6:$B$1174,2,0)),IF(ISERROR(VLOOKUP($A27,'[1]liste reference'!$B$6:$B$1174,1,0)),"",VLOOKUP($A27,'[1]liste reference'!$B$6:$B$1174,1,0)),VLOOKUP($A27,'[1]liste reference'!$A$6:$B$1174,2,0))</f>
        <v>Nostoc sp.</v>
      </c>
      <c r="E27" s="220" t="e">
        <f aca="false">IF(D27="",0,VLOOKUP(D27,D$22:D26,1,0))</f>
        <v>#N/A</v>
      </c>
      <c r="F27" s="221" t="n">
        <f aca="false">IF(AND(OR(A27="",A27="!!!!!!"),B27="",C27=""),"",IF(OR(AND(B27="",C27=""),ISERROR(C27+B27)),"!!!",($B27*$B$7+$C27*$C$7)/100))</f>
        <v>0.01</v>
      </c>
      <c r="G27" s="222" t="str">
        <f aca="false">IF(A27="","",IF(ISERROR(VLOOKUP($A27,'[1]liste reference'!$A$6:$Q$1174,9,0)),IF(ISERROR(VLOOKUP($A27,'[1]liste reference'!$B$6:$Q$1174,8,0)),"    -",VLOOKUP($A27,'[1]liste reference'!$B$6:$Q$1174,8,0)),VLOOKUP($A27,'[1]liste reference'!$A$6:$Q$1174,9,0)))</f>
        <v>ALG</v>
      </c>
      <c r="H27" s="223" t="n">
        <f aca="false">IF(A27="","x",IF(ISERROR(VLOOKUP($A27,'[1]liste reference'!$A$6:$Q$1174,10,0)),IF(ISERROR(VLOOKUP($A27,'[1]liste reference'!$B$6:$Q$1174,9,0)),"x",VLOOKUP($A27,'[1]liste reference'!$B$6:$Q$1174,9,0)),VLOOKUP($A27,'[1]liste reference'!$A$6:$Q$1174,10,0)))</f>
        <v>2</v>
      </c>
      <c r="I27" s="8" t="n">
        <f aca="false">IF(A27="","",1)</f>
        <v>1</v>
      </c>
      <c r="J27" s="224" t="n">
        <f aca="false">IF(ISNUMBER($H27),IF(ISERROR(VLOOKUP($A27,'[1]liste reference'!$A$6:$Q$1174,6,0)),IF(ISERROR(VLOOKUP($A27,'[1]liste reference'!$B$6:$Q$1174,5,0)),"nu",VLOOKUP($A27,'[1]liste reference'!$B$6:$Q$1174,5,0)),VLOOKUP($A27,'[1]liste reference'!$A$6:$Q$1174,6,0)),"nu")</f>
        <v>9</v>
      </c>
      <c r="K27" s="224" t="n">
        <f aca="false">IF(ISNUMBER($H27),IF(ISERROR(VLOOKUP($A27,'[1]liste reference'!$A$6:$Q$1174,7,0)),IF(ISERROR(VLOOKUP($A27,'[1]liste reference'!$B$6:$Q$1174,6,0)),"nu",VLOOKUP($A27,'[1]liste reference'!$B$6:$Q$1174,6,0)),VLOOKUP($A27,'[1]liste reference'!$A$6:$Q$1174,7,0)),"nu")</f>
        <v>1</v>
      </c>
      <c r="L27" s="207" t="str">
        <f aca="false">IF(A27="NEWCOD",IF(W27="","Renseigner le champ 'Nouveau taxon'",$W27),IF(ISTEXT($E27),"Taxon déjà saisi !",IF(OR(A27="",A27="!!!!!!"),"",IF(ISERROR(VLOOKUP($A27,'[1]liste reference'!$A$6:$B$1174,2,0)),IF(ISERROR(VLOOKUP($A27,'[1]liste reference'!$B$6:$B$1174,1,0)),"non répertorié ou synonyme. Vérifiez !",VLOOKUP($A27,'[1]liste reference'!$B$6:$B$1174,1,0)),VLOOKUP(A27,'[1]liste reference'!$A$6:$B$1174,2,0)))))</f>
        <v>Nostoc sp.</v>
      </c>
      <c r="M27" s="225"/>
      <c r="N27" s="225"/>
      <c r="O27" s="225"/>
      <c r="P27" s="226" t="s">
        <v>81</v>
      </c>
      <c r="Q27" s="227" t="n">
        <f aca="false">IF(OR($A27="NEWCOD",$A27="!!!!!!"),IF(X27="","NoCod",X27),IF($A27="","",IF(ISERROR(VLOOKUP($A27,'[1]liste reference'!$A$6:$H$1174,8,FALSE())),IF(ISERROR(VLOOKUP($A27,'[1]liste reference'!$B$6:$H$1174,7,FALSE())),"",VLOOKUP($A27,'[1]liste reference'!$B$6:$H$1174,7,FALSE())),VLOOKUP($A27,'[1]liste reference'!$A$6:$H$1174,8,FALSE()))))</f>
        <v>1105</v>
      </c>
      <c r="R27" s="211" t="n">
        <f aca="false">IF(ISTEXT(H27),"",(B27*$B$7/100)+(C27*$C$7/100))</f>
        <v>0.01</v>
      </c>
      <c r="S27" s="212" t="n">
        <f aca="false">IF(OR(ISTEXT(H27),R27=0),"",IF(R27&lt;0.1,1,IF(R27&lt;1,2,IF(R27&lt;10,3,IF(R27&lt;50,4,IF(R27&gt;=50,5,""))))))</f>
        <v>1</v>
      </c>
      <c r="T27" s="212" t="n">
        <f aca="false">IF(ISERROR(S27*J27),0,S27*J27)</f>
        <v>9</v>
      </c>
      <c r="U27" s="212" t="n">
        <f aca="false">IF(ISERROR(S27*J27*K27),0,S27*J27*K27)</f>
        <v>9</v>
      </c>
      <c r="V27" s="228" t="n">
        <f aca="false">IF(ISERROR(S27*K27),0,S27*K27)</f>
        <v>1</v>
      </c>
      <c r="W27" s="229"/>
      <c r="X27" s="230"/>
      <c r="Y27" s="215" t="str">
        <f aca="false">IF(AND(ISNUMBER(F27),OR(A27="",A27="!!!!!!")),"!!!!!!",IF(A27="new.cod","NEWCOD",IF(AND((Z27=""),ISTEXT(A27),A27&lt;&gt;"!!!!!!"),A27,IF(Z27="","",INDEX('[1]liste reference'!$A$6:$A$1174,Z27)))))</f>
        <v>NOSSPX</v>
      </c>
      <c r="Z27" s="197" t="n">
        <f aca="false">IF(ISERROR(MATCH(A27,'[1]liste reference'!$A$6:$A$1174,0)),IF(ISERROR(MATCH(A27,'[1]liste reference'!$B$6:$B$1174,0)),"",(MATCH(A27,'[1]liste reference'!$B$6:$B$1174,0))),(MATCH(A27,'[1]liste reference'!$A$6:$A$1174,0)))</f>
        <v>84</v>
      </c>
    </row>
    <row r="28" customFormat="false" ht="12.75" hidden="false" customHeight="false" outlineLevel="0" collapsed="false">
      <c r="A28" s="216" t="s">
        <v>86</v>
      </c>
      <c r="B28" s="217" t="n">
        <v>0.01</v>
      </c>
      <c r="C28" s="218" t="n">
        <v>0</v>
      </c>
      <c r="D28" s="219" t="str">
        <f aca="false">IF(ISERROR(VLOOKUP($A28,'[1]liste reference'!$A$6:$B$1174,2,0)),IF(ISERROR(VLOOKUP($A28,'[1]liste reference'!$B$6:$B$1174,1,0)),"",VLOOKUP($A28,'[1]liste reference'!$B$6:$B$1174,1,0)),VLOOKUP($A28,'[1]liste reference'!$A$6:$B$1174,2,0))</f>
        <v>Phormidium sp.</v>
      </c>
      <c r="E28" s="220" t="e">
        <f aca="false">IF(D28="",0,VLOOKUP(D28,D$22:D27,1,0))</f>
        <v>#N/A</v>
      </c>
      <c r="F28" s="221" t="n">
        <f aca="false">IF(AND(OR(A28="",A28="!!!!!!"),B28="",C28=""),"",IF(OR(AND(B28="",C28=""),ISERROR(C28+B28)),"!!!",($B28*$B$7+$C28*$C$7)/100))</f>
        <v>0.0085</v>
      </c>
      <c r="G28" s="222" t="str">
        <f aca="false">IF(A28="","",IF(ISERROR(VLOOKUP($A28,'[1]liste reference'!$A$6:$Q$1174,9,0)),IF(ISERROR(VLOOKUP($A28,'[1]liste reference'!$B$6:$Q$1174,8,0)),"    -",VLOOKUP($A28,'[1]liste reference'!$B$6:$Q$1174,8,0)),VLOOKUP($A28,'[1]liste reference'!$A$6:$Q$1174,9,0)))</f>
        <v>ALG</v>
      </c>
      <c r="H28" s="223" t="n">
        <f aca="false">IF(A28="","x",IF(ISERROR(VLOOKUP($A28,'[1]liste reference'!$A$6:$Q$1174,10,0)),IF(ISERROR(VLOOKUP($A28,'[1]liste reference'!$B$6:$Q$1174,9,0)),"x",VLOOKUP($A28,'[1]liste reference'!$B$6:$Q$1174,9,0)),VLOOKUP($A28,'[1]liste reference'!$A$6:$Q$1174,10,0)))</f>
        <v>2</v>
      </c>
      <c r="I28" s="8" t="n">
        <f aca="false">IF(A28="","",1)</f>
        <v>1</v>
      </c>
      <c r="J28" s="224" t="n">
        <f aca="false">IF(ISNUMBER($H28),IF(ISERROR(VLOOKUP($A28,'[1]liste reference'!$A$6:$Q$1174,6,0)),IF(ISERROR(VLOOKUP($A28,'[1]liste reference'!$B$6:$Q$1174,5,0)),"nu",VLOOKUP($A28,'[1]liste reference'!$B$6:$Q$1174,5,0)),VLOOKUP($A28,'[1]liste reference'!$A$6:$Q$1174,6,0)),"nu")</f>
        <v>13</v>
      </c>
      <c r="K28" s="224" t="n">
        <f aca="false">IF(ISNUMBER($H28),IF(ISERROR(VLOOKUP($A28,'[1]liste reference'!$A$6:$Q$1174,7,0)),IF(ISERROR(VLOOKUP($A28,'[1]liste reference'!$B$6:$Q$1174,6,0)),"nu",VLOOKUP($A28,'[1]liste reference'!$B$6:$Q$1174,6,0)),VLOOKUP($A28,'[1]liste reference'!$A$6:$Q$1174,7,0)),"nu")</f>
        <v>2</v>
      </c>
      <c r="L28" s="207" t="str">
        <f aca="false">IF(A28="NEWCOD",IF(W28="","Renseigner le champ 'Nouveau taxon'",$W28),IF(ISTEXT($E28),"Taxon déjà saisi !",IF(OR(A28="",A28="!!!!!!"),"",IF(ISERROR(VLOOKUP($A28,'[1]liste reference'!$A$6:$B$1174,2,0)),IF(ISERROR(VLOOKUP($A28,'[1]liste reference'!$B$6:$B$1174,1,0)),"non répertorié ou synonyme. Vérifiez !",VLOOKUP($A28,'[1]liste reference'!$B$6:$B$1174,1,0)),VLOOKUP(A28,'[1]liste reference'!$A$6:$B$1174,2,0)))))</f>
        <v>Phormidium sp.</v>
      </c>
      <c r="M28" s="225"/>
      <c r="N28" s="225"/>
      <c r="O28" s="225"/>
      <c r="P28" s="226" t="s">
        <v>81</v>
      </c>
      <c r="Q28" s="227" t="n">
        <f aca="false">IF(OR($A28="NEWCOD",$A28="!!!!!!"),IF(X28="","NoCod",X28),IF($A28="","",IF(ISERROR(VLOOKUP($A28,'[1]liste reference'!$A$6:$H$1174,8,FALSE())),IF(ISERROR(VLOOKUP($A28,'[1]liste reference'!$B$6:$H$1174,7,FALSE())),"",VLOOKUP($A28,'[1]liste reference'!$B$6:$H$1174,7,FALSE())),VLOOKUP($A28,'[1]liste reference'!$A$6:$H$1174,8,FALSE()))))</f>
        <v>6414</v>
      </c>
      <c r="R28" s="211" t="n">
        <f aca="false">IF(ISTEXT(H28),"",(B28*$B$7/100)+(C28*$C$7/100))</f>
        <v>0.0085</v>
      </c>
      <c r="S28" s="212" t="n">
        <f aca="false">IF(OR(ISTEXT(H28),R28=0),"",IF(R28&lt;0.1,1,IF(R28&lt;1,2,IF(R28&lt;10,3,IF(R28&lt;50,4,IF(R28&gt;=50,5,""))))))</f>
        <v>1</v>
      </c>
      <c r="T28" s="212" t="n">
        <f aca="false">IF(ISERROR(S28*J28),0,S28*J28)</f>
        <v>13</v>
      </c>
      <c r="U28" s="212" t="n">
        <f aca="false">IF(ISERROR(S28*J28*K28),0,S28*J28*K28)</f>
        <v>26</v>
      </c>
      <c r="V28" s="228" t="n">
        <f aca="false">IF(ISERROR(S28*K28),0,S28*K28)</f>
        <v>2</v>
      </c>
      <c r="W28" s="229"/>
      <c r="X28" s="230"/>
      <c r="Y28" s="215" t="str">
        <f aca="false">IF(AND(ISNUMBER(F28),OR(A28="",A28="!!!!!!")),"!!!!!!",IF(A28="new.cod","NEWCOD",IF(AND((Z28=""),ISTEXT(A28),A28&lt;&gt;"!!!!!!"),A28,IF(Z28="","",INDEX('[1]liste reference'!$A$6:$A$1174,Z28)))))</f>
        <v>PHOSPX</v>
      </c>
      <c r="Z28" s="197" t="n">
        <f aca="false">IF(ISERROR(MATCH(A28,'[1]liste reference'!$A$6:$A$1174,0)),IF(ISERROR(MATCH(A28,'[1]liste reference'!$B$6:$B$1174,0)),"",(MATCH(A28,'[1]liste reference'!$B$6:$B$1174,0))),(MATCH(A28,'[1]liste reference'!$A$6:$A$1174,0)))</f>
        <v>88</v>
      </c>
    </row>
    <row r="29" customFormat="false" ht="12.75" hidden="false" customHeight="false" outlineLevel="0" collapsed="false">
      <c r="A29" s="216" t="s">
        <v>87</v>
      </c>
      <c r="B29" s="217" t="n">
        <v>0.02</v>
      </c>
      <c r="C29" s="218" t="n">
        <v>0.08</v>
      </c>
      <c r="D29" s="219" t="str">
        <f aca="false">IF(ISERROR(VLOOKUP($A29,'[1]liste reference'!$A$6:$B$1174,2,0)),IF(ISERROR(VLOOKUP($A29,'[1]liste reference'!$B$6:$B$1174,1,0)),"",VLOOKUP($A29,'[1]liste reference'!$B$6:$B$1174,1,0)),VLOOKUP($A29,'[1]liste reference'!$A$6:$B$1174,2,0))</f>
        <v>Tribonema sp.</v>
      </c>
      <c r="E29" s="220" t="e">
        <f aca="false">IF(D29="",0,VLOOKUP(D29,D$22:D28,1,0))</f>
        <v>#N/A</v>
      </c>
      <c r="F29" s="221" t="n">
        <f aca="false">IF(AND(OR(A29="",A29="!!!!!!"),B29="",C29=""),"",IF(OR(AND(B29="",C29=""),ISERROR(C29+B29)),"!!!",($B29*$B$7+$C29*$C$7)/100))</f>
        <v>0.029</v>
      </c>
      <c r="G29" s="222" t="str">
        <f aca="false">IF(A29="","",IF(ISERROR(VLOOKUP($A29,'[1]liste reference'!$A$6:$Q$1174,9,0)),IF(ISERROR(VLOOKUP($A29,'[1]liste reference'!$B$6:$Q$1174,8,0)),"    -",VLOOKUP($A29,'[1]liste reference'!$B$6:$Q$1174,8,0)),VLOOKUP($A29,'[1]liste reference'!$A$6:$Q$1174,9,0)))</f>
        <v>ALG</v>
      </c>
      <c r="H29" s="223" t="n">
        <f aca="false">IF(A29="","x",IF(ISERROR(VLOOKUP($A29,'[1]liste reference'!$A$6:$Q$1174,10,0)),IF(ISERROR(VLOOKUP($A29,'[1]liste reference'!$B$6:$Q$1174,9,0)),"x",VLOOKUP($A29,'[1]liste reference'!$B$6:$Q$1174,9,0)),VLOOKUP($A29,'[1]liste reference'!$A$6:$Q$1174,10,0)))</f>
        <v>2</v>
      </c>
      <c r="I29" s="8" t="n">
        <f aca="false">IF(A29="","",1)</f>
        <v>1</v>
      </c>
      <c r="J29" s="224" t="n">
        <f aca="false">IF(ISNUMBER($H29),IF(ISERROR(VLOOKUP($A29,'[1]liste reference'!$A$6:$Q$1174,6,0)),IF(ISERROR(VLOOKUP($A29,'[1]liste reference'!$B$6:$Q$1174,5,0)),"nu",VLOOKUP($A29,'[1]liste reference'!$B$6:$Q$1174,5,0)),VLOOKUP($A29,'[1]liste reference'!$A$6:$Q$1174,6,0)),"nu")</f>
        <v>11</v>
      </c>
      <c r="K29" s="224" t="n">
        <f aca="false">IF(ISNUMBER($H29),IF(ISERROR(VLOOKUP($A29,'[1]liste reference'!$A$6:$Q$1174,7,0)),IF(ISERROR(VLOOKUP($A29,'[1]liste reference'!$B$6:$Q$1174,6,0)),"nu",VLOOKUP($A29,'[1]liste reference'!$B$6:$Q$1174,6,0)),VLOOKUP($A29,'[1]liste reference'!$A$6:$Q$1174,7,0)),"nu")</f>
        <v>2</v>
      </c>
      <c r="L29" s="207" t="str">
        <f aca="false">IF(A29="NEWCOD",IF(W29="","Renseigner le champ 'Nouveau taxon'",$W29),IF(ISTEXT($E29),"Taxon déjà saisi !",IF(OR(A29="",A29="!!!!!!"),"",IF(ISERROR(VLOOKUP($A29,'[1]liste reference'!$A$6:$B$1174,2,0)),IF(ISERROR(VLOOKUP($A29,'[1]liste reference'!$B$6:$B$1174,1,0)),"non répertorié ou synonyme. Vérifiez !",VLOOKUP($A29,'[1]liste reference'!$B$6:$B$1174,1,0)),VLOOKUP(A29,'[1]liste reference'!$A$6:$B$1174,2,0)))))</f>
        <v>Tribonema sp.</v>
      </c>
      <c r="M29" s="225"/>
      <c r="N29" s="225"/>
      <c r="O29" s="225"/>
      <c r="P29" s="226" t="s">
        <v>81</v>
      </c>
      <c r="Q29" s="227" t="n">
        <f aca="false">IF(OR($A29="NEWCOD",$A29="!!!!!!"),IF(X29="","NoCod",X29),IF($A29="","",IF(ISERROR(VLOOKUP($A29,'[1]liste reference'!$A$6:$H$1174,8,FALSE())),IF(ISERROR(VLOOKUP($A29,'[1]liste reference'!$B$6:$H$1174,7,FALSE())),"",VLOOKUP($A29,'[1]liste reference'!$B$6:$H$1174,7,FALSE())),VLOOKUP($A29,'[1]liste reference'!$A$6:$H$1174,8,FALSE()))))</f>
        <v>1167</v>
      </c>
      <c r="R29" s="211" t="n">
        <f aca="false">IF(ISTEXT(H29),"",(B29*$B$7/100)+(C29*$C$7/100))</f>
        <v>0.029</v>
      </c>
      <c r="S29" s="212" t="n">
        <f aca="false">IF(OR(ISTEXT(H29),R29=0),"",IF(R29&lt;0.1,1,IF(R29&lt;1,2,IF(R29&lt;10,3,IF(R29&lt;50,4,IF(R29&gt;=50,5,""))))))</f>
        <v>1</v>
      </c>
      <c r="T29" s="212" t="n">
        <f aca="false">IF(ISERROR(S29*J29),0,S29*J29)</f>
        <v>11</v>
      </c>
      <c r="U29" s="212" t="n">
        <f aca="false">IF(ISERROR(S29*J29*K29),0,S29*J29*K29)</f>
        <v>22</v>
      </c>
      <c r="V29" s="228" t="n">
        <f aca="false">IF(ISERROR(S29*K29),0,S29*K29)</f>
        <v>2</v>
      </c>
      <c r="W29" s="229"/>
      <c r="X29" s="230"/>
      <c r="Y29" s="215" t="str">
        <f aca="false">IF(AND(ISNUMBER(F29),OR(A29="",A29="!!!!!!")),"!!!!!!",IF(A29="new.cod","NEWCOD",IF(AND((Z29=""),ISTEXT(A29),A29&lt;&gt;"!!!!!!"),A29,IF(Z29="","",INDEX('[1]liste reference'!$A$6:$A$1174,Z29)))))</f>
        <v>TRISPX</v>
      </c>
      <c r="Z29" s="197" t="n">
        <f aca="false">IF(ISERROR(MATCH(A29,'[1]liste reference'!$A$6:$A$1174,0)),IF(ISERROR(MATCH(A29,'[1]liste reference'!$B$6:$B$1174,0)),"",(MATCH(A29,'[1]liste reference'!$B$6:$B$1174,0))),(MATCH(A29,'[1]liste reference'!$A$6:$A$1174,0)))</f>
        <v>115</v>
      </c>
    </row>
    <row r="30" customFormat="false" ht="12.75" hidden="false" customHeight="false" outlineLevel="0" collapsed="false">
      <c r="A30" s="216" t="s">
        <v>88</v>
      </c>
      <c r="B30" s="217" t="n">
        <v>0</v>
      </c>
      <c r="C30" s="218" t="n">
        <v>0.01</v>
      </c>
      <c r="D30" s="219" t="str">
        <f aca="false">IF(ISERROR(VLOOKUP($A30,'[1]liste reference'!$A$6:$B$1174,2,0)),IF(ISERROR(VLOOKUP($A30,'[1]liste reference'!$B$6:$B$1174,1,0)),"",VLOOKUP($A30,'[1]liste reference'!$B$6:$B$1174,1,0)),VLOOKUP($A30,'[1]liste reference'!$A$6:$B$1174,2,0))</f>
        <v>Ulothrix sp.</v>
      </c>
      <c r="E30" s="220" t="e">
        <f aca="false">IF(D30="",0,VLOOKUP(D30,D$22:D29,1,0))</f>
        <v>#N/A</v>
      </c>
      <c r="F30" s="221" t="n">
        <f aca="false">IF(AND(OR(A30="",A30="!!!!!!"),B30="",C30=""),"",IF(OR(AND(B30="",C30=""),ISERROR(C30+B30)),"!!!",($B30*$B$7+$C30*$C$7)/100))</f>
        <v>0.0015</v>
      </c>
      <c r="G30" s="222" t="str">
        <f aca="false">IF(A30="","",IF(ISERROR(VLOOKUP($A30,'[1]liste reference'!$A$6:$Q$1174,9,0)),IF(ISERROR(VLOOKUP($A30,'[1]liste reference'!$B$6:$Q$1174,8,0)),"    -",VLOOKUP($A30,'[1]liste reference'!$B$6:$Q$1174,8,0)),VLOOKUP($A30,'[1]liste reference'!$A$6:$Q$1174,9,0)))</f>
        <v>ALG</v>
      </c>
      <c r="H30" s="223" t="n">
        <f aca="false">IF(A30="","x",IF(ISERROR(VLOOKUP($A30,'[1]liste reference'!$A$6:$Q$1174,10,0)),IF(ISERROR(VLOOKUP($A30,'[1]liste reference'!$B$6:$Q$1174,9,0)),"x",VLOOKUP($A30,'[1]liste reference'!$B$6:$Q$1174,9,0)),VLOOKUP($A30,'[1]liste reference'!$A$6:$Q$1174,10,0)))</f>
        <v>2</v>
      </c>
      <c r="I30" s="8" t="n">
        <f aca="false">IF(A30="","",1)</f>
        <v>1</v>
      </c>
      <c r="J30" s="224" t="n">
        <f aca="false">IF(ISNUMBER($H30),IF(ISERROR(VLOOKUP($A30,'[1]liste reference'!$A$6:$Q$1174,6,0)),IF(ISERROR(VLOOKUP($A30,'[1]liste reference'!$B$6:$Q$1174,5,0)),"nu",VLOOKUP($A30,'[1]liste reference'!$B$6:$Q$1174,5,0)),VLOOKUP($A30,'[1]liste reference'!$A$6:$Q$1174,6,0)),"nu")</f>
        <v>10</v>
      </c>
      <c r="K30" s="224" t="n">
        <f aca="false">IF(ISNUMBER($H30),IF(ISERROR(VLOOKUP($A30,'[1]liste reference'!$A$6:$Q$1174,7,0)),IF(ISERROR(VLOOKUP($A30,'[1]liste reference'!$B$6:$Q$1174,6,0)),"nu",VLOOKUP($A30,'[1]liste reference'!$B$6:$Q$1174,6,0)),VLOOKUP($A30,'[1]liste reference'!$A$6:$Q$1174,7,0)),"nu")</f>
        <v>1</v>
      </c>
      <c r="L30" s="207" t="str">
        <f aca="false">IF(A30="NEWCOD",IF(W30="","Renseigner le champ 'Nouveau taxon'",$W30),IF(ISTEXT($E30),"Taxon déjà saisi !",IF(OR(A30="",A30="!!!!!!"),"",IF(ISERROR(VLOOKUP($A30,'[1]liste reference'!$A$6:$B$1174,2,0)),IF(ISERROR(VLOOKUP($A30,'[1]liste reference'!$B$6:$B$1174,1,0)),"non répertorié ou synonyme. Vérifiez !",VLOOKUP($A30,'[1]liste reference'!$B$6:$B$1174,1,0)),VLOOKUP(A30,'[1]liste reference'!$A$6:$B$1174,2,0)))))</f>
        <v>Ulothrix sp.</v>
      </c>
      <c r="M30" s="225"/>
      <c r="N30" s="225"/>
      <c r="O30" s="225"/>
      <c r="P30" s="226" t="s">
        <v>81</v>
      </c>
      <c r="Q30" s="227" t="n">
        <f aca="false">IF(OR($A30="NEWCOD",$A30="!!!!!!"),IF(X30="","NoCod",X30),IF($A30="","",IF(ISERROR(VLOOKUP($A30,'[1]liste reference'!$A$6:$H$1174,8,FALSE())),IF(ISERROR(VLOOKUP($A30,'[1]liste reference'!$B$6:$H$1174,7,FALSE())),"",VLOOKUP($A30,'[1]liste reference'!$B$6:$H$1174,7,FALSE())),VLOOKUP($A30,'[1]liste reference'!$A$6:$H$1174,8,FALSE()))))</f>
        <v>1142</v>
      </c>
      <c r="R30" s="211" t="n">
        <f aca="false">IF(ISTEXT(H30),"",(B30*$B$7/100)+(C30*$C$7/100))</f>
        <v>0.0015</v>
      </c>
      <c r="S30" s="212" t="n">
        <f aca="false">IF(OR(ISTEXT(H30),R30=0),"",IF(R30&lt;0.1,1,IF(R30&lt;1,2,IF(R30&lt;10,3,IF(R30&lt;50,4,IF(R30&gt;=50,5,""))))))</f>
        <v>1</v>
      </c>
      <c r="T30" s="212" t="n">
        <f aca="false">IF(ISERROR(S30*J30),0,S30*J30)</f>
        <v>10</v>
      </c>
      <c r="U30" s="212" t="n">
        <f aca="false">IF(ISERROR(S30*J30*K30),0,S30*J30*K30)</f>
        <v>10</v>
      </c>
      <c r="V30" s="228" t="n">
        <f aca="false">IF(ISERROR(S30*K30),0,S30*K30)</f>
        <v>1</v>
      </c>
      <c r="W30" s="229"/>
      <c r="X30" s="230"/>
      <c r="Y30" s="215" t="str">
        <f aca="false">IF(AND(ISNUMBER(F30),OR(A30="",A30="!!!!!!")),"!!!!!!",IF(A30="new.cod","NEWCOD",IF(AND((Z30=""),ISTEXT(A30),A30&lt;&gt;"!!!!!!"),A30,IF(Z30="","",INDEX('[1]liste reference'!$A$6:$A$1174,Z30)))))</f>
        <v>ULOSPX</v>
      </c>
      <c r="Z30" s="197" t="n">
        <f aca="false">IF(ISERROR(MATCH(A30,'[1]liste reference'!$A$6:$A$1174,0)),IF(ISERROR(MATCH(A30,'[1]liste reference'!$B$6:$B$1174,0)),"",(MATCH(A30,'[1]liste reference'!$B$6:$B$1174,0))),(MATCH(A30,'[1]liste reference'!$A$6:$A$1174,0)))</f>
        <v>116</v>
      </c>
    </row>
    <row r="31" customFormat="false" ht="12.75" hidden="false" customHeight="false" outlineLevel="0" collapsed="false">
      <c r="A31" s="216" t="s">
        <v>89</v>
      </c>
      <c r="B31" s="217" t="n">
        <v>0.09</v>
      </c>
      <c r="C31" s="218" t="n">
        <v>0.01</v>
      </c>
      <c r="D31" s="219" t="str">
        <f aca="false">IF(ISERROR(VLOOKUP($A31,'[1]liste reference'!$A$6:$B$1174,2,0)),IF(ISERROR(VLOOKUP($A31,'[1]liste reference'!$B$6:$B$1174,1,0)),"",VLOOKUP($A31,'[1]liste reference'!$B$6:$B$1174,1,0)),VLOOKUP($A31,'[1]liste reference'!$A$6:$B$1174,2,0))</f>
        <v>Vaucheria sp.</v>
      </c>
      <c r="E31" s="220" t="e">
        <f aca="false">IF(D31="",0,VLOOKUP(D31,D$22:D30,1,0))</f>
        <v>#N/A</v>
      </c>
      <c r="F31" s="221" t="n">
        <f aca="false">IF(AND(OR(A31="",A31="!!!!!!"),B31="",C31=""),"",IF(OR(AND(B31="",C31=""),ISERROR(C31+B31)),"!!!",($B31*$B$7+$C31*$C$7)/100))</f>
        <v>0.078</v>
      </c>
      <c r="G31" s="222" t="str">
        <f aca="false">IF(A31="","",IF(ISERROR(VLOOKUP($A31,'[1]liste reference'!$A$6:$Q$1174,9,0)),IF(ISERROR(VLOOKUP($A31,'[1]liste reference'!$B$6:$Q$1174,8,0)),"    -",VLOOKUP($A31,'[1]liste reference'!$B$6:$Q$1174,8,0)),VLOOKUP($A31,'[1]liste reference'!$A$6:$Q$1174,9,0)))</f>
        <v>ALG</v>
      </c>
      <c r="H31" s="223" t="n">
        <f aca="false">IF(A31="","x",IF(ISERROR(VLOOKUP($A31,'[1]liste reference'!$A$6:$Q$1174,10,0)),IF(ISERROR(VLOOKUP($A31,'[1]liste reference'!$B$6:$Q$1174,9,0)),"x",VLOOKUP($A31,'[1]liste reference'!$B$6:$Q$1174,9,0)),VLOOKUP($A31,'[1]liste reference'!$A$6:$Q$1174,10,0)))</f>
        <v>2</v>
      </c>
      <c r="I31" s="8" t="n">
        <f aca="false">IF(A31="","",1)</f>
        <v>1</v>
      </c>
      <c r="J31" s="224" t="n">
        <f aca="false">IF(ISNUMBER($H31),IF(ISERROR(VLOOKUP($A31,'[1]liste reference'!$A$6:$Q$1174,6,0)),IF(ISERROR(VLOOKUP($A31,'[1]liste reference'!$B$6:$Q$1174,5,0)),"nu",VLOOKUP($A31,'[1]liste reference'!$B$6:$Q$1174,5,0)),VLOOKUP($A31,'[1]liste reference'!$A$6:$Q$1174,6,0)),"nu")</f>
        <v>4</v>
      </c>
      <c r="K31" s="224" t="n">
        <f aca="false">IF(ISNUMBER($H31),IF(ISERROR(VLOOKUP($A31,'[1]liste reference'!$A$6:$Q$1174,7,0)),IF(ISERROR(VLOOKUP($A31,'[1]liste reference'!$B$6:$Q$1174,6,0)),"nu",VLOOKUP($A31,'[1]liste reference'!$B$6:$Q$1174,6,0)),VLOOKUP($A31,'[1]liste reference'!$A$6:$Q$1174,7,0)),"nu")</f>
        <v>1</v>
      </c>
      <c r="L31" s="207" t="str">
        <f aca="false">IF(A31="NEWCOD",IF(W31="","Renseigner le champ 'Nouveau taxon'",$W31),IF(ISTEXT($E31),"Taxon déjà saisi !",IF(OR(A31="",A31="!!!!!!"),"",IF(ISERROR(VLOOKUP($A31,'[1]liste reference'!$A$6:$B$1174,2,0)),IF(ISERROR(VLOOKUP($A31,'[1]liste reference'!$B$6:$B$1174,1,0)),"non répertorié ou synonyme. Vérifiez !",VLOOKUP($A31,'[1]liste reference'!$B$6:$B$1174,1,0)),VLOOKUP(A31,'[1]liste reference'!$A$6:$B$1174,2,0)))))</f>
        <v>Vaucheria sp.</v>
      </c>
      <c r="M31" s="225"/>
      <c r="N31" s="225"/>
      <c r="O31" s="225"/>
      <c r="P31" s="226" t="s">
        <v>81</v>
      </c>
      <c r="Q31" s="227" t="n">
        <f aca="false">IF(OR($A31="NEWCOD",$A31="!!!!!!"),IF(X31="","NoCod",X31),IF($A31="","",IF(ISERROR(VLOOKUP($A31,'[1]liste reference'!$A$6:$H$1174,8,FALSE())),IF(ISERROR(VLOOKUP($A31,'[1]liste reference'!$B$6:$H$1174,7,FALSE())),"",VLOOKUP($A31,'[1]liste reference'!$B$6:$H$1174,7,FALSE())),VLOOKUP($A31,'[1]liste reference'!$A$6:$H$1174,8,FALSE()))))</f>
        <v>1169</v>
      </c>
      <c r="R31" s="211" t="n">
        <f aca="false">IF(ISTEXT(H31),"",(B31*$B$7/100)+(C31*$C$7/100))</f>
        <v>0.078</v>
      </c>
      <c r="S31" s="212" t="n">
        <f aca="false">IF(OR(ISTEXT(H31),R31=0),"",IF(R31&lt;0.1,1,IF(R31&lt;1,2,IF(R31&lt;10,3,IF(R31&lt;50,4,IF(R31&gt;=50,5,""))))))</f>
        <v>1</v>
      </c>
      <c r="T31" s="212" t="n">
        <f aca="false">IF(ISERROR(S31*J31),0,S31*J31)</f>
        <v>4</v>
      </c>
      <c r="U31" s="212" t="n">
        <f aca="false">IF(ISERROR(S31*J31*K31),0,S31*J31*K31)</f>
        <v>4</v>
      </c>
      <c r="V31" s="228" t="n">
        <f aca="false">IF(ISERROR(S31*K31),0,S31*K31)</f>
        <v>1</v>
      </c>
      <c r="W31" s="229"/>
      <c r="X31" s="230"/>
      <c r="Y31" s="215" t="str">
        <f aca="false">IF(AND(ISNUMBER(F31),OR(A31="",A31="!!!!!!")),"!!!!!!",IF(A31="new.cod","NEWCOD",IF(AND((Z31=""),ISTEXT(A31),A31&lt;&gt;"!!!!!!"),A31,IF(Z31="","",INDEX('[1]liste reference'!$A$6:$A$1174,Z31)))))</f>
        <v>VAUSPX</v>
      </c>
      <c r="Z31" s="197" t="n">
        <f aca="false">IF(ISERROR(MATCH(A31,'[1]liste reference'!$A$6:$A$1174,0)),IF(ISERROR(MATCH(A31,'[1]liste reference'!$B$6:$B$1174,0)),"",(MATCH(A31,'[1]liste reference'!$B$6:$B$1174,0))),(MATCH(A31,'[1]liste reference'!$A$6:$A$1174,0)))</f>
        <v>118</v>
      </c>
    </row>
    <row r="32" customFormat="false" ht="12.75" hidden="false" customHeight="false" outlineLevel="0" collapsed="false">
      <c r="A32" s="216" t="s">
        <v>90</v>
      </c>
      <c r="B32" s="217" t="n">
        <v>0.01</v>
      </c>
      <c r="C32" s="218" t="n">
        <v>0.01</v>
      </c>
      <c r="D32" s="219" t="str">
        <f aca="false">IF(ISERROR(VLOOKUP($A32,'[1]liste reference'!$A$6:$B$1174,2,0)),IF(ISERROR(VLOOKUP($A32,'[1]liste reference'!$B$6:$B$1174,1,0)),"",VLOOKUP($A32,'[1]liste reference'!$B$6:$B$1174,1,0)),VLOOKUP($A32,'[1]liste reference'!$A$6:$B$1174,2,0))</f>
        <v>Pellia endiviifolia</v>
      </c>
      <c r="E32" s="220" t="e">
        <f aca="false">IF(D32="",0,VLOOKUP(D32,D$22:D31,1,0))</f>
        <v>#N/A</v>
      </c>
      <c r="F32" s="221" t="n">
        <f aca="false">IF(AND(OR(A32="",A32="!!!!!!"),B32="",C32=""),"",IF(OR(AND(B32="",C32=""),ISERROR(C32+B32)),"!!!",($B32*$B$7+$C32*$C$7)/100))</f>
        <v>0.01</v>
      </c>
      <c r="G32" s="222" t="str">
        <f aca="false">IF(A32="","",IF(ISERROR(VLOOKUP($A32,'[1]liste reference'!$A$6:$Q$1174,9,0)),IF(ISERROR(VLOOKUP($A32,'[1]liste reference'!$B$6:$Q$1174,8,0)),"    -",VLOOKUP($A32,'[1]liste reference'!$B$6:$Q$1174,8,0)),VLOOKUP($A32,'[1]liste reference'!$A$6:$Q$1174,9,0)))</f>
        <v>BRh</v>
      </c>
      <c r="H32" s="223" t="n">
        <f aca="false">IF(A32="","x",IF(ISERROR(VLOOKUP($A32,'[1]liste reference'!$A$6:$Q$1174,10,0)),IF(ISERROR(VLOOKUP($A32,'[1]liste reference'!$B$6:$Q$1174,9,0)),"x",VLOOKUP($A32,'[1]liste reference'!$B$6:$Q$1174,9,0)),VLOOKUP($A32,'[1]liste reference'!$A$6:$Q$1174,10,0)))</f>
        <v>4</v>
      </c>
      <c r="I32" s="8" t="n">
        <f aca="false">IF(A32="","",1)</f>
        <v>1</v>
      </c>
      <c r="J32" s="224" t="str">
        <f aca="false">IF(ISNUMBER($H32),IF(ISERROR(VLOOKUP($A32,'[1]liste reference'!$A$6:$Q$1174,6,0)),IF(ISERROR(VLOOKUP($A32,'[1]liste reference'!$B$6:$Q$1174,5,0)),"nu",VLOOKUP($A32,'[1]liste reference'!$B$6:$Q$1174,5,0)),VLOOKUP($A32,'[1]liste reference'!$A$6:$Q$1174,6,0)),"nu")</f>
        <v>nc</v>
      </c>
      <c r="K32" s="224" t="str">
        <f aca="false">IF(ISNUMBER($H32),IF(ISERROR(VLOOKUP($A32,'[1]liste reference'!$A$6:$Q$1174,7,0)),IF(ISERROR(VLOOKUP($A32,'[1]liste reference'!$B$6:$Q$1174,6,0)),"nu",VLOOKUP($A32,'[1]liste reference'!$B$6:$Q$1174,6,0)),VLOOKUP($A32,'[1]liste reference'!$A$6:$Q$1174,7,0)),"nu")</f>
        <v>nc</v>
      </c>
      <c r="L32" s="207" t="str">
        <f aca="false">IF(A32="NEWCOD",IF(W32="","Renseigner le champ 'Nouveau taxon'",$W32),IF(ISTEXT($E32),"Taxon déjà saisi !",IF(OR(A32="",A32="!!!!!!"),"",IF(ISERROR(VLOOKUP($A32,'[1]liste reference'!$A$6:$B$1174,2,0)),IF(ISERROR(VLOOKUP($A32,'[1]liste reference'!$B$6:$B$1174,1,0)),"non répertorié ou synonyme. Vérifiez !",VLOOKUP($A32,'[1]liste reference'!$B$6:$B$1174,1,0)),VLOOKUP(A32,'[1]liste reference'!$A$6:$B$1174,2,0)))))</f>
        <v>Pellia endiviifolia</v>
      </c>
      <c r="M32" s="225"/>
      <c r="N32" s="225"/>
      <c r="O32" s="225"/>
      <c r="P32" s="226" t="s">
        <v>81</v>
      </c>
      <c r="Q32" s="227" t="n">
        <f aca="false">IF(OR($A32="NEWCOD",$A32="!!!!!!"),IF(X32="","NoCod",X32),IF($A32="","",IF(ISERROR(VLOOKUP($A32,'[1]liste reference'!$A$6:$H$1174,8,FALSE())),IF(ISERROR(VLOOKUP($A32,'[1]liste reference'!$B$6:$H$1174,7,FALSE())),"",VLOOKUP($A32,'[1]liste reference'!$B$6:$H$1174,7,FALSE())),VLOOKUP($A32,'[1]liste reference'!$A$6:$H$1174,8,FALSE()))))</f>
        <v>1197</v>
      </c>
      <c r="R32" s="211" t="n">
        <f aca="false">IF(ISTEXT(H32),"",(B32*$B$7/100)+(C32*$C$7/100))</f>
        <v>0.01</v>
      </c>
      <c r="S32" s="212" t="n">
        <f aca="false">IF(OR(ISTEXT(H32),R32=0),"",IF(R32&lt;0.1,1,IF(R32&lt;1,2,IF(R32&lt;10,3,IF(R32&lt;50,4,IF(R32&gt;=50,5,""))))))</f>
        <v>1</v>
      </c>
      <c r="T32" s="212" t="n">
        <f aca="false">IF(ISERROR(S32*J32),0,S32*J32)</f>
        <v>0</v>
      </c>
      <c r="U32" s="212" t="n">
        <f aca="false">IF(ISERROR(S32*J32*K32),0,S32*J32*K32)</f>
        <v>0</v>
      </c>
      <c r="V32" s="228" t="n">
        <f aca="false">IF(ISERROR(S32*K32),0,S32*K32)</f>
        <v>0</v>
      </c>
      <c r="W32" s="229"/>
      <c r="X32" s="230"/>
      <c r="Y32" s="215" t="str">
        <f aca="false">IF(AND(ISNUMBER(F32),OR(A32="",A32="!!!!!!")),"!!!!!!",IF(A32="new.cod","NEWCOD",IF(AND((Z32=""),ISTEXT(A32),A32&lt;&gt;"!!!!!!"),A32,IF(Z32="","",INDEX('[1]liste reference'!$A$6:$A$1174,Z32)))))</f>
        <v>PELEND</v>
      </c>
      <c r="Z32" s="197" t="n">
        <f aca="false">IF(ISERROR(MATCH(A32,'[1]liste reference'!$A$6:$A$1174,0)),IF(ISERROR(MATCH(A32,'[1]liste reference'!$B$6:$B$1174,0)),"",(MATCH(A32,'[1]liste reference'!$B$6:$B$1174,0))),(MATCH(A32,'[1]liste reference'!$A$6:$A$1174,0)))</f>
        <v>167</v>
      </c>
    </row>
    <row r="33" customFormat="false" ht="12.75" hidden="false" customHeight="false" outlineLevel="0" collapsed="false">
      <c r="A33" s="216" t="s">
        <v>16</v>
      </c>
      <c r="B33" s="217" t="n">
        <v>1.5</v>
      </c>
      <c r="C33" s="218" t="n">
        <v>0</v>
      </c>
      <c r="D33" s="219" t="str">
        <f aca="false">IF(ISERROR(VLOOKUP($A33,'[1]liste reference'!$A$6:$B$1174,2,0)),IF(ISERROR(VLOOKUP($A33,'[1]liste reference'!$B$6:$B$1174,1,0)),"",VLOOKUP($A33,'[1]liste reference'!$B$6:$B$1174,1,0)),VLOOKUP($A33,'[1]liste reference'!$A$6:$B$1174,2,0))</f>
        <v>Brachythecium rivulare</v>
      </c>
      <c r="E33" s="220" t="e">
        <f aca="false">IF(D33="",0,VLOOKUP(D33,D$22:D32,1,0))</f>
        <v>#N/A</v>
      </c>
      <c r="F33" s="221" t="n">
        <f aca="false">IF(AND(OR(A33="",A33="!!!!!!"),B33="",C33=""),"",IF(OR(AND(B33="",C33=""),ISERROR(C33+B33)),"!!!",($B33*$B$7+$C33*$C$7)/100))</f>
        <v>1.275</v>
      </c>
      <c r="G33" s="222" t="str">
        <f aca="false">IF(A33="","",IF(ISERROR(VLOOKUP($A33,'[1]liste reference'!$A$6:$Q$1174,9,0)),IF(ISERROR(VLOOKUP($A33,'[1]liste reference'!$B$6:$Q$1174,8,0)),"    -",VLOOKUP($A33,'[1]liste reference'!$B$6:$Q$1174,8,0)),VLOOKUP($A33,'[1]liste reference'!$A$6:$Q$1174,9,0)))</f>
        <v>BRm</v>
      </c>
      <c r="H33" s="223" t="n">
        <f aca="false">IF(A33="","x",IF(ISERROR(VLOOKUP($A33,'[1]liste reference'!$A$6:$Q$1174,10,0)),IF(ISERROR(VLOOKUP($A33,'[1]liste reference'!$B$6:$Q$1174,9,0)),"x",VLOOKUP($A33,'[1]liste reference'!$B$6:$Q$1174,9,0)),VLOOKUP($A33,'[1]liste reference'!$A$6:$Q$1174,10,0)))</f>
        <v>5</v>
      </c>
      <c r="I33" s="8" t="n">
        <f aca="false">IF(A33="","",1)</f>
        <v>1</v>
      </c>
      <c r="J33" s="224" t="n">
        <f aca="false">IF(ISNUMBER($H33),IF(ISERROR(VLOOKUP($A33,'[1]liste reference'!$A$6:$Q$1174,6,0)),IF(ISERROR(VLOOKUP($A33,'[1]liste reference'!$B$6:$Q$1174,5,0)),"nu",VLOOKUP($A33,'[1]liste reference'!$B$6:$Q$1174,5,0)),VLOOKUP($A33,'[1]liste reference'!$A$6:$Q$1174,6,0)),"nu")</f>
        <v>15</v>
      </c>
      <c r="K33" s="224" t="n">
        <f aca="false">IF(ISNUMBER($H33),IF(ISERROR(VLOOKUP($A33,'[1]liste reference'!$A$6:$Q$1174,7,0)),IF(ISERROR(VLOOKUP($A33,'[1]liste reference'!$B$6:$Q$1174,6,0)),"nu",VLOOKUP($A33,'[1]liste reference'!$B$6:$Q$1174,6,0)),VLOOKUP($A33,'[1]liste reference'!$A$6:$Q$1174,7,0)),"nu")</f>
        <v>2</v>
      </c>
      <c r="L33" s="207" t="str">
        <f aca="false">IF(A33="NEWCOD",IF(W33="","Renseigner le champ 'Nouveau taxon'",$W33),IF(ISTEXT($E33),"Taxon déjà saisi !",IF(OR(A33="",A33="!!!!!!"),"",IF(ISERROR(VLOOKUP($A33,'[1]liste reference'!$A$6:$B$1174,2,0)),IF(ISERROR(VLOOKUP($A33,'[1]liste reference'!$B$6:$B$1174,1,0)),"non répertorié ou synonyme. Vérifiez !",VLOOKUP($A33,'[1]liste reference'!$B$6:$B$1174,1,0)),VLOOKUP(A33,'[1]liste reference'!$A$6:$B$1174,2,0)))))</f>
        <v>Brachythecium rivulare</v>
      </c>
      <c r="M33" s="225"/>
      <c r="N33" s="225"/>
      <c r="O33" s="225"/>
      <c r="P33" s="226" t="s">
        <v>81</v>
      </c>
      <c r="Q33" s="227" t="n">
        <f aca="false">IF(OR($A33="NEWCOD",$A33="!!!!!!"),IF(X33="","NoCod",X33),IF($A33="","",IF(ISERROR(VLOOKUP($A33,'[1]liste reference'!$A$6:$H$1174,8,FALSE())),IF(ISERROR(VLOOKUP($A33,'[1]liste reference'!$B$6:$H$1174,7,FALSE())),"",VLOOKUP($A33,'[1]liste reference'!$B$6:$H$1174,7,FALSE())),VLOOKUP($A33,'[1]liste reference'!$A$6:$H$1174,8,FALSE()))))</f>
        <v>1260</v>
      </c>
      <c r="R33" s="211" t="n">
        <f aca="false">IF(ISTEXT(H33),"",(B33*$B$7/100)+(C33*$C$7/100))</f>
        <v>1.275</v>
      </c>
      <c r="S33" s="212" t="n">
        <f aca="false">IF(OR(ISTEXT(H33),R33=0),"",IF(R33&lt;0.1,1,IF(R33&lt;1,2,IF(R33&lt;10,3,IF(R33&lt;50,4,IF(R33&gt;=50,5,""))))))</f>
        <v>3</v>
      </c>
      <c r="T33" s="212" t="n">
        <f aca="false">IF(ISERROR(S33*J33),0,S33*J33)</f>
        <v>45</v>
      </c>
      <c r="U33" s="212" t="n">
        <f aca="false">IF(ISERROR(S33*J33*K33),0,S33*J33*K33)</f>
        <v>90</v>
      </c>
      <c r="V33" s="228" t="n">
        <f aca="false">IF(ISERROR(S33*K33),0,S33*K33)</f>
        <v>6</v>
      </c>
      <c r="W33" s="229"/>
      <c r="X33" s="230"/>
      <c r="Y33" s="215" t="str">
        <f aca="false">IF(AND(ISNUMBER(F33),OR(A33="",A33="!!!!!!")),"!!!!!!",IF(A33="new.cod","NEWCOD",IF(AND((Z33=""),ISTEXT(A33),A33&lt;&gt;"!!!!!!"),A33,IF(Z33="","",INDEX('[1]liste reference'!$A$6:$A$1174,Z33)))))</f>
        <v>BRARIV</v>
      </c>
      <c r="Z33" s="197" t="n">
        <f aca="false">IF(ISERROR(MATCH(A33,'[1]liste reference'!$A$6:$A$1174,0)),IF(ISERROR(MATCH(A33,'[1]liste reference'!$B$6:$B$1174,0)),"",(MATCH(A33,'[1]liste reference'!$B$6:$B$1174,0))),(MATCH(A33,'[1]liste reference'!$A$6:$A$1174,0)))</f>
        <v>203</v>
      </c>
    </row>
    <row r="34" customFormat="false" ht="12.75" hidden="false" customHeight="false" outlineLevel="0" collapsed="false">
      <c r="A34" s="216" t="s">
        <v>91</v>
      </c>
      <c r="B34" s="217" t="n">
        <v>1.5</v>
      </c>
      <c r="C34" s="218" t="n">
        <v>0.01</v>
      </c>
      <c r="D34" s="219" t="str">
        <f aca="false">IF(ISERROR(VLOOKUP($A34,'[1]liste reference'!$A$6:$B$1174,2,0)),IF(ISERROR(VLOOKUP($A34,'[1]liste reference'!$B$6:$B$1174,1,0)),"",VLOOKUP($A34,'[1]liste reference'!$B$6:$B$1174,1,0)),VLOOKUP($A34,'[1]liste reference'!$A$6:$B$1174,2,0))</f>
        <v>Cinclidotus aquaticus</v>
      </c>
      <c r="E34" s="220" t="e">
        <f aca="false">IF(D34="",0,VLOOKUP(D34,D$22:D33,1,0))</f>
        <v>#N/A</v>
      </c>
      <c r="F34" s="221" t="n">
        <f aca="false">IF(AND(OR(A34="",A34="!!!!!!"),B34="",C34=""),"",IF(OR(AND(B34="",C34=""),ISERROR(C34+B34)),"!!!",($B34*$B$7+$C34*$C$7)/100))</f>
        <v>1.2765</v>
      </c>
      <c r="G34" s="222" t="str">
        <f aca="false">IF(A34="","",IF(ISERROR(VLOOKUP($A34,'[1]liste reference'!$A$6:$Q$1174,9,0)),IF(ISERROR(VLOOKUP($A34,'[1]liste reference'!$B$6:$Q$1174,8,0)),"    -",VLOOKUP($A34,'[1]liste reference'!$B$6:$Q$1174,8,0)),VLOOKUP($A34,'[1]liste reference'!$A$6:$Q$1174,9,0)))</f>
        <v>BRm</v>
      </c>
      <c r="H34" s="223" t="n">
        <f aca="false">IF(A34="","x",IF(ISERROR(VLOOKUP($A34,'[1]liste reference'!$A$6:$Q$1174,10,0)),IF(ISERROR(VLOOKUP($A34,'[1]liste reference'!$B$6:$Q$1174,9,0)),"x",VLOOKUP($A34,'[1]liste reference'!$B$6:$Q$1174,9,0)),VLOOKUP($A34,'[1]liste reference'!$A$6:$Q$1174,10,0)))</f>
        <v>5</v>
      </c>
      <c r="I34" s="8" t="n">
        <f aca="false">IF(A34="","",1)</f>
        <v>1</v>
      </c>
      <c r="J34" s="224" t="n">
        <f aca="false">IF(ISNUMBER($H34),IF(ISERROR(VLOOKUP($A34,'[1]liste reference'!$A$6:$Q$1174,6,0)),IF(ISERROR(VLOOKUP($A34,'[1]liste reference'!$B$6:$Q$1174,5,0)),"nu",VLOOKUP($A34,'[1]liste reference'!$B$6:$Q$1174,5,0)),VLOOKUP($A34,'[1]liste reference'!$A$6:$Q$1174,6,0)),"nu")</f>
        <v>15</v>
      </c>
      <c r="K34" s="224" t="n">
        <f aca="false">IF(ISNUMBER($H34),IF(ISERROR(VLOOKUP($A34,'[1]liste reference'!$A$6:$Q$1174,7,0)),IF(ISERROR(VLOOKUP($A34,'[1]liste reference'!$B$6:$Q$1174,6,0)),"nu",VLOOKUP($A34,'[1]liste reference'!$B$6:$Q$1174,6,0)),VLOOKUP($A34,'[1]liste reference'!$A$6:$Q$1174,7,0)),"nu")</f>
        <v>2</v>
      </c>
      <c r="L34" s="207" t="str">
        <f aca="false">IF(A34="NEWCOD",IF(W34="","Renseigner le champ 'Nouveau taxon'",$W34),IF(ISTEXT($E34),"Taxon déjà saisi !",IF(OR(A34="",A34="!!!!!!"),"",IF(ISERROR(VLOOKUP($A34,'[1]liste reference'!$A$6:$B$1174,2,0)),IF(ISERROR(VLOOKUP($A34,'[1]liste reference'!$B$6:$B$1174,1,0)),"non répertorié ou synonyme. Vérifiez !",VLOOKUP($A34,'[1]liste reference'!$B$6:$B$1174,1,0)),VLOOKUP(A34,'[1]liste reference'!$A$6:$B$1174,2,0)))))</f>
        <v>Cinclidotus aquaticus</v>
      </c>
      <c r="M34" s="225"/>
      <c r="N34" s="225"/>
      <c r="O34" s="225"/>
      <c r="P34" s="226" t="s">
        <v>81</v>
      </c>
      <c r="Q34" s="227" t="n">
        <f aca="false">IF(OR($A34="NEWCOD",$A34="!!!!!!"),IF(X34="","NoCod",X34),IF($A34="","",IF(ISERROR(VLOOKUP($A34,'[1]liste reference'!$A$6:$H$1174,8,FALSE())),IF(ISERROR(VLOOKUP($A34,'[1]liste reference'!$B$6:$H$1174,7,FALSE())),"",VLOOKUP($A34,'[1]liste reference'!$B$6:$H$1174,7,FALSE())),VLOOKUP($A34,'[1]liste reference'!$A$6:$H$1174,8,FALSE()))))</f>
        <v>1318</v>
      </c>
      <c r="R34" s="211" t="n">
        <f aca="false">IF(ISTEXT(H34),"",(B34*$B$7/100)+(C34*$C$7/100))</f>
        <v>1.2765</v>
      </c>
      <c r="S34" s="212" t="n">
        <f aca="false">IF(OR(ISTEXT(H34),R34=0),"",IF(R34&lt;0.1,1,IF(R34&lt;1,2,IF(R34&lt;10,3,IF(R34&lt;50,4,IF(R34&gt;=50,5,""))))))</f>
        <v>3</v>
      </c>
      <c r="T34" s="212" t="n">
        <f aca="false">IF(ISERROR(S34*J34),0,S34*J34)</f>
        <v>45</v>
      </c>
      <c r="U34" s="212" t="n">
        <f aca="false">IF(ISERROR(S34*J34*K34),0,S34*J34*K34)</f>
        <v>90</v>
      </c>
      <c r="V34" s="228" t="n">
        <f aca="false">IF(ISERROR(S34*K34),0,S34*K34)</f>
        <v>6</v>
      </c>
      <c r="W34" s="229"/>
      <c r="X34" s="230"/>
      <c r="Y34" s="215" t="str">
        <f aca="false">IF(AND(ISNUMBER(F34),OR(A34="",A34="!!!!!!")),"!!!!!!",IF(A34="new.cod","NEWCOD",IF(AND((Z34=""),ISTEXT(A34),A34&lt;&gt;"!!!!!!"),A34,IF(Z34="","",INDEX('[1]liste reference'!$A$6:$A$1174,Z34)))))</f>
        <v>CINAQU</v>
      </c>
      <c r="Z34" s="197" t="n">
        <f aca="false">IF(ISERROR(MATCH(A34,'[1]liste reference'!$A$6:$A$1174,0)),IF(ISERROR(MATCH(A34,'[1]liste reference'!$B$6:$B$1174,0)),"",(MATCH(A34,'[1]liste reference'!$B$6:$B$1174,0))),(MATCH(A34,'[1]liste reference'!$A$6:$A$1174,0)))</f>
        <v>221</v>
      </c>
    </row>
    <row r="35" customFormat="false" ht="12.75" hidden="false" customHeight="false" outlineLevel="0" collapsed="false">
      <c r="A35" s="216" t="s">
        <v>92</v>
      </c>
      <c r="B35" s="217" t="n">
        <v>2</v>
      </c>
      <c r="C35" s="218" t="n">
        <v>2</v>
      </c>
      <c r="D35" s="219" t="str">
        <f aca="false">IF(ISERROR(VLOOKUP($A35,'[1]liste reference'!$A$6:$B$1174,2,0)),IF(ISERROR(VLOOKUP($A35,'[1]liste reference'!$B$6:$B$1174,1,0)),"",VLOOKUP($A35,'[1]liste reference'!$B$6:$B$1174,1,0)),VLOOKUP($A35,'[1]liste reference'!$A$6:$B$1174,2,0))</f>
        <v>Cinclidotus riparius</v>
      </c>
      <c r="E35" s="220" t="e">
        <f aca="false">IF(D35="",0,VLOOKUP(D35,D$22:D34,1,0))</f>
        <v>#N/A</v>
      </c>
      <c r="F35" s="221" t="n">
        <f aca="false">IF(AND(OR(A35="",A35="!!!!!!"),B35="",C35=""),"",IF(OR(AND(B35="",C35=""),ISERROR(C35+B35)),"!!!",($B35*$B$7+$C35*$C$7)/100))</f>
        <v>2</v>
      </c>
      <c r="G35" s="222" t="str">
        <f aca="false">IF(A35="","",IF(ISERROR(VLOOKUP($A35,'[1]liste reference'!$A$6:$Q$1174,9,0)),IF(ISERROR(VLOOKUP($A35,'[1]liste reference'!$B$6:$Q$1174,8,0)),"    -",VLOOKUP($A35,'[1]liste reference'!$B$6:$Q$1174,8,0)),VLOOKUP($A35,'[1]liste reference'!$A$6:$Q$1174,9,0)))</f>
        <v>BRm</v>
      </c>
      <c r="H35" s="223" t="n">
        <f aca="false">IF(A35="","x",IF(ISERROR(VLOOKUP($A35,'[1]liste reference'!$A$6:$Q$1174,10,0)),IF(ISERROR(VLOOKUP($A35,'[1]liste reference'!$B$6:$Q$1174,9,0)),"x",VLOOKUP($A35,'[1]liste reference'!$B$6:$Q$1174,9,0)),VLOOKUP($A35,'[1]liste reference'!$A$6:$Q$1174,10,0)))</f>
        <v>5</v>
      </c>
      <c r="I35" s="8" t="n">
        <f aca="false">IF(A35="","",1)</f>
        <v>1</v>
      </c>
      <c r="J35" s="224" t="n">
        <f aca="false">IF(ISNUMBER($H35),IF(ISERROR(VLOOKUP($A35,'[1]liste reference'!$A$6:$Q$1174,6,0)),IF(ISERROR(VLOOKUP($A35,'[1]liste reference'!$B$6:$Q$1174,5,0)),"nu",VLOOKUP($A35,'[1]liste reference'!$B$6:$Q$1174,5,0)),VLOOKUP($A35,'[1]liste reference'!$A$6:$Q$1174,6,0)),"nu")</f>
        <v>13</v>
      </c>
      <c r="K35" s="224" t="n">
        <f aca="false">IF(ISNUMBER($H35),IF(ISERROR(VLOOKUP($A35,'[1]liste reference'!$A$6:$Q$1174,7,0)),IF(ISERROR(VLOOKUP($A35,'[1]liste reference'!$B$6:$Q$1174,6,0)),"nu",VLOOKUP($A35,'[1]liste reference'!$B$6:$Q$1174,6,0)),VLOOKUP($A35,'[1]liste reference'!$A$6:$Q$1174,7,0)),"nu")</f>
        <v>2</v>
      </c>
      <c r="L35" s="207" t="str">
        <f aca="false">IF(A35="NEWCOD",IF(W35="","Renseigner le champ 'Nouveau taxon'",$W35),IF(ISTEXT($E35),"Taxon déjà saisi !",IF(OR(A35="",A35="!!!!!!"),"",IF(ISERROR(VLOOKUP($A35,'[1]liste reference'!$A$6:$B$1174,2,0)),IF(ISERROR(VLOOKUP($A35,'[1]liste reference'!$B$6:$B$1174,1,0)),"non répertorié ou synonyme. Vérifiez !",VLOOKUP($A35,'[1]liste reference'!$B$6:$B$1174,1,0)),VLOOKUP(A35,'[1]liste reference'!$A$6:$B$1174,2,0)))))</f>
        <v>Cinclidotus riparius</v>
      </c>
      <c r="M35" s="225"/>
      <c r="N35" s="225"/>
      <c r="O35" s="225"/>
      <c r="P35" s="226" t="s">
        <v>81</v>
      </c>
      <c r="Q35" s="227" t="n">
        <f aca="false">IF(OR($A35="NEWCOD",$A35="!!!!!!"),IF(X35="","NoCod",X35),IF($A35="","",IF(ISERROR(VLOOKUP($A35,'[1]liste reference'!$A$6:$H$1174,8,FALSE())),IF(ISERROR(VLOOKUP($A35,'[1]liste reference'!$B$6:$H$1174,7,FALSE())),"",VLOOKUP($A35,'[1]liste reference'!$B$6:$H$1174,7,FALSE())),VLOOKUP($A35,'[1]liste reference'!$A$6:$H$1174,8,FALSE()))))</f>
        <v>1321</v>
      </c>
      <c r="R35" s="211" t="n">
        <f aca="false">IF(ISTEXT(H35),"",(B35*$B$7/100)+(C35*$C$7/100))</f>
        <v>2</v>
      </c>
      <c r="S35" s="212" t="n">
        <f aca="false">IF(OR(ISTEXT(H35),R35=0),"",IF(R35&lt;0.1,1,IF(R35&lt;1,2,IF(R35&lt;10,3,IF(R35&lt;50,4,IF(R35&gt;=50,5,""))))))</f>
        <v>3</v>
      </c>
      <c r="T35" s="212" t="n">
        <f aca="false">IF(ISERROR(S35*J35),0,S35*J35)</f>
        <v>39</v>
      </c>
      <c r="U35" s="212" t="n">
        <f aca="false">IF(ISERROR(S35*J35*K35),0,S35*J35*K35)</f>
        <v>78</v>
      </c>
      <c r="V35" s="228" t="n">
        <f aca="false">IF(ISERROR(S35*K35),0,S35*K35)</f>
        <v>6</v>
      </c>
      <c r="W35" s="229"/>
      <c r="X35" s="230"/>
      <c r="Y35" s="215" t="str">
        <f aca="false">IF(AND(ISNUMBER(F35),OR(A35="",A35="!!!!!!")),"!!!!!!",IF(A35="new.cod","NEWCOD",IF(AND((Z35=""),ISTEXT(A35),A35&lt;&gt;"!!!!!!"),A35,IF(Z35="","",INDEX('[1]liste reference'!$A$6:$A$1174,Z35)))))</f>
        <v>CINRIP</v>
      </c>
      <c r="Z35" s="197" t="n">
        <f aca="false">IF(ISERROR(MATCH(A35,'[1]liste reference'!$A$6:$A$1174,0)),IF(ISERROR(MATCH(A35,'[1]liste reference'!$B$6:$B$1174,0)),"",(MATCH(A35,'[1]liste reference'!$B$6:$B$1174,0))),(MATCH(A35,'[1]liste reference'!$A$6:$A$1174,0)))</f>
        <v>224</v>
      </c>
    </row>
    <row r="36" customFormat="false" ht="12.75" hidden="false" customHeight="false" outlineLevel="0" collapsed="false">
      <c r="A36" s="216" t="s">
        <v>93</v>
      </c>
      <c r="B36" s="217" t="n">
        <v>0.2</v>
      </c>
      <c r="C36" s="218" t="n">
        <v>0</v>
      </c>
      <c r="D36" s="219" t="str">
        <f aca="false">IF(ISERROR(VLOOKUP($A36,'[1]liste reference'!$A$6:$B$1174,2,0)),IF(ISERROR(VLOOKUP($A36,'[1]liste reference'!$B$6:$B$1174,1,0)),"",VLOOKUP($A36,'[1]liste reference'!$B$6:$B$1174,1,0)),VLOOKUP($A36,'[1]liste reference'!$A$6:$B$1174,2,0))</f>
        <v>Fissidens crassipes</v>
      </c>
      <c r="E36" s="220" t="e">
        <f aca="false">IF(D36="",0,VLOOKUP(D36,D$22:D35,1,0))</f>
        <v>#N/A</v>
      </c>
      <c r="F36" s="221" t="n">
        <f aca="false">IF(AND(OR(A36="",A36="!!!!!!"),B36="",C36=""),"",IF(OR(AND(B36="",C36=""),ISERROR(C36+B36)),"!!!",($B36*$B$7+$C36*$C$7)/100))</f>
        <v>0.17</v>
      </c>
      <c r="G36" s="222" t="str">
        <f aca="false">IF(A36="","",IF(ISERROR(VLOOKUP($A36,'[1]liste reference'!$A$6:$Q$1174,9,0)),IF(ISERROR(VLOOKUP($A36,'[1]liste reference'!$B$6:$Q$1174,8,0)),"    -",VLOOKUP($A36,'[1]liste reference'!$B$6:$Q$1174,8,0)),VLOOKUP($A36,'[1]liste reference'!$A$6:$Q$1174,9,0)))</f>
        <v>BRm</v>
      </c>
      <c r="H36" s="223" t="n">
        <f aca="false">IF(A36="","x",IF(ISERROR(VLOOKUP($A36,'[1]liste reference'!$A$6:$Q$1174,10,0)),IF(ISERROR(VLOOKUP($A36,'[1]liste reference'!$B$6:$Q$1174,9,0)),"x",VLOOKUP($A36,'[1]liste reference'!$B$6:$Q$1174,9,0)),VLOOKUP($A36,'[1]liste reference'!$A$6:$Q$1174,10,0)))</f>
        <v>5</v>
      </c>
      <c r="I36" s="8" t="n">
        <f aca="false">IF(A36="","",1)</f>
        <v>1</v>
      </c>
      <c r="J36" s="224" t="n">
        <f aca="false">IF(ISNUMBER($H36),IF(ISERROR(VLOOKUP($A36,'[1]liste reference'!$A$6:$Q$1174,6,0)),IF(ISERROR(VLOOKUP($A36,'[1]liste reference'!$B$6:$Q$1174,5,0)),"nu",VLOOKUP($A36,'[1]liste reference'!$B$6:$Q$1174,5,0)),VLOOKUP($A36,'[1]liste reference'!$A$6:$Q$1174,6,0)),"nu")</f>
        <v>12</v>
      </c>
      <c r="K36" s="224" t="n">
        <f aca="false">IF(ISNUMBER($H36),IF(ISERROR(VLOOKUP($A36,'[1]liste reference'!$A$6:$Q$1174,7,0)),IF(ISERROR(VLOOKUP($A36,'[1]liste reference'!$B$6:$Q$1174,6,0)),"nu",VLOOKUP($A36,'[1]liste reference'!$B$6:$Q$1174,6,0)),VLOOKUP($A36,'[1]liste reference'!$A$6:$Q$1174,7,0)),"nu")</f>
        <v>2</v>
      </c>
      <c r="L36" s="207" t="str">
        <f aca="false">IF(A36="NEWCOD",IF(W36="","Renseigner le champ 'Nouveau taxon'",$W36),IF(ISTEXT($E36),"Taxon déjà saisi !",IF(OR(A36="",A36="!!!!!!"),"",IF(ISERROR(VLOOKUP($A36,'[1]liste reference'!$A$6:$B$1174,2,0)),IF(ISERROR(VLOOKUP($A36,'[1]liste reference'!$B$6:$B$1174,1,0)),"non répertorié ou synonyme. Vérifiez !",VLOOKUP($A36,'[1]liste reference'!$B$6:$B$1174,1,0)),VLOOKUP(A36,'[1]liste reference'!$A$6:$B$1174,2,0)))))</f>
        <v>Fissidens crassipes</v>
      </c>
      <c r="M36" s="225"/>
      <c r="N36" s="225"/>
      <c r="O36" s="225"/>
      <c r="P36" s="226" t="s">
        <v>81</v>
      </c>
      <c r="Q36" s="227" t="n">
        <f aca="false">IF(OR($A36="NEWCOD",$A36="!!!!!!"),IF(X36="","NoCod",X36),IF($A36="","",IF(ISERROR(VLOOKUP($A36,'[1]liste reference'!$A$6:$H$1174,8,FALSE())),IF(ISERROR(VLOOKUP($A36,'[1]liste reference'!$B$6:$H$1174,7,FALSE())),"",VLOOKUP($A36,'[1]liste reference'!$B$6:$H$1174,7,FALSE())),VLOOKUP($A36,'[1]liste reference'!$A$6:$H$1174,8,FALSE()))))</f>
        <v>1294</v>
      </c>
      <c r="R36" s="211" t="n">
        <f aca="false">IF(ISTEXT(H36),"",(B36*$B$7/100)+(C36*$C$7/100))</f>
        <v>0.17</v>
      </c>
      <c r="S36" s="212" t="n">
        <f aca="false">IF(OR(ISTEXT(H36),R36=0),"",IF(R36&lt;0.1,1,IF(R36&lt;1,2,IF(R36&lt;10,3,IF(R36&lt;50,4,IF(R36&gt;=50,5,""))))))</f>
        <v>2</v>
      </c>
      <c r="T36" s="212" t="n">
        <f aca="false">IF(ISERROR(S36*J36),0,S36*J36)</f>
        <v>24</v>
      </c>
      <c r="U36" s="212" t="n">
        <f aca="false">IF(ISERROR(S36*J36*K36),0,S36*J36*K36)</f>
        <v>48</v>
      </c>
      <c r="V36" s="228" t="n">
        <f aca="false">IF(ISERROR(S36*K36),0,S36*K36)</f>
        <v>4</v>
      </c>
      <c r="W36" s="229"/>
      <c r="X36" s="230"/>
      <c r="Y36" s="215" t="str">
        <f aca="false">IF(AND(ISNUMBER(F36),OR(A36="",A36="!!!!!!")),"!!!!!!",IF(A36="new.cod","NEWCOD",IF(AND((Z36=""),ISTEXT(A36),A36&lt;&gt;"!!!!!!"),A36,IF(Z36="","",INDEX('[1]liste reference'!$A$6:$A$1174,Z36)))))</f>
        <v>FISCRA</v>
      </c>
      <c r="Z36" s="197" t="n">
        <f aca="false">IF(ISERROR(MATCH(A36,'[1]liste reference'!$A$6:$A$1174,0)),IF(ISERROR(MATCH(A36,'[1]liste reference'!$B$6:$B$1174,0)),"",(MATCH(A36,'[1]liste reference'!$B$6:$B$1174,0))),(MATCH(A36,'[1]liste reference'!$A$6:$A$1174,0)))</f>
        <v>255</v>
      </c>
    </row>
    <row r="37" customFormat="false" ht="12.75" hidden="false" customHeight="false" outlineLevel="0" collapsed="false">
      <c r="A37" s="216" t="s">
        <v>94</v>
      </c>
      <c r="B37" s="217" t="n">
        <v>2</v>
      </c>
      <c r="C37" s="218" t="n">
        <v>0.5</v>
      </c>
      <c r="D37" s="219" t="str">
        <f aca="false">IF(ISERROR(VLOOKUP($A37,'[1]liste reference'!$A$6:$B$1174,2,0)),IF(ISERROR(VLOOKUP($A37,'[1]liste reference'!$B$6:$B$1174,1,0)),"",VLOOKUP($A37,'[1]liste reference'!$B$6:$B$1174,1,0)),VLOOKUP($A37,'[1]liste reference'!$A$6:$B$1174,2,0))</f>
        <v>Fontinalis antipyretica</v>
      </c>
      <c r="E37" s="220" t="e">
        <f aca="false">IF(D37="",0,VLOOKUP(D37,D$22:D36,1,0))</f>
        <v>#N/A</v>
      </c>
      <c r="F37" s="221" t="n">
        <f aca="false">IF(AND(OR(A37="",A37="!!!!!!"),B37="",C37=""),"",IF(OR(AND(B37="",C37=""),ISERROR(C37+B37)),"!!!",($B37*$B$7+$C37*$C$7)/100))</f>
        <v>1.775</v>
      </c>
      <c r="G37" s="222" t="str">
        <f aca="false">IF(A37="","",IF(ISERROR(VLOOKUP($A37,'[1]liste reference'!$A$6:$Q$1174,9,0)),IF(ISERROR(VLOOKUP($A37,'[1]liste reference'!$B$6:$Q$1174,8,0)),"    -",VLOOKUP($A37,'[1]liste reference'!$B$6:$Q$1174,8,0)),VLOOKUP($A37,'[1]liste reference'!$A$6:$Q$1174,9,0)))</f>
        <v>BRm</v>
      </c>
      <c r="H37" s="223" t="n">
        <f aca="false">IF(A37="","x",IF(ISERROR(VLOOKUP($A37,'[1]liste reference'!$A$6:$Q$1174,10,0)),IF(ISERROR(VLOOKUP($A37,'[1]liste reference'!$B$6:$Q$1174,9,0)),"x",VLOOKUP($A37,'[1]liste reference'!$B$6:$Q$1174,9,0)),VLOOKUP($A37,'[1]liste reference'!$A$6:$Q$1174,10,0)))</f>
        <v>5</v>
      </c>
      <c r="I37" s="8" t="n">
        <f aca="false">IF(A37="","",1)</f>
        <v>1</v>
      </c>
      <c r="J37" s="224" t="n">
        <f aca="false">IF(ISNUMBER($H37),IF(ISERROR(VLOOKUP($A37,'[1]liste reference'!$A$6:$Q$1174,6,0)),IF(ISERROR(VLOOKUP($A37,'[1]liste reference'!$B$6:$Q$1174,5,0)),"nu",VLOOKUP($A37,'[1]liste reference'!$B$6:$Q$1174,5,0)),VLOOKUP($A37,'[1]liste reference'!$A$6:$Q$1174,6,0)),"nu")</f>
        <v>10</v>
      </c>
      <c r="K37" s="224" t="n">
        <f aca="false">IF(ISNUMBER($H37),IF(ISERROR(VLOOKUP($A37,'[1]liste reference'!$A$6:$Q$1174,7,0)),IF(ISERROR(VLOOKUP($A37,'[1]liste reference'!$B$6:$Q$1174,6,0)),"nu",VLOOKUP($A37,'[1]liste reference'!$B$6:$Q$1174,6,0)),VLOOKUP($A37,'[1]liste reference'!$A$6:$Q$1174,7,0)),"nu")</f>
        <v>1</v>
      </c>
      <c r="L37" s="207" t="str">
        <f aca="false">IF(A37="NEWCOD",IF(W37="","Renseigner le champ 'Nouveau taxon'",$W37),IF(ISTEXT($E37),"Taxon déjà saisi !",IF(OR(A37="",A37="!!!!!!"),"",IF(ISERROR(VLOOKUP($A37,'[1]liste reference'!$A$6:$B$1174,2,0)),IF(ISERROR(VLOOKUP($A37,'[1]liste reference'!$B$6:$B$1174,1,0)),"non répertorié ou synonyme. Vérifiez !",VLOOKUP($A37,'[1]liste reference'!$B$6:$B$1174,1,0)),VLOOKUP(A37,'[1]liste reference'!$A$6:$B$1174,2,0)))))</f>
        <v>Fontinalis antipyretica</v>
      </c>
      <c r="M37" s="225"/>
      <c r="N37" s="225"/>
      <c r="O37" s="225"/>
      <c r="P37" s="226" t="s">
        <v>81</v>
      </c>
      <c r="Q37" s="227" t="n">
        <f aca="false">IF(OR($A37="NEWCOD",$A37="!!!!!!"),IF(X37="","NoCod",X37),IF($A37="","",IF(ISERROR(VLOOKUP($A37,'[1]liste reference'!$A$6:$H$1174,8,FALSE())),IF(ISERROR(VLOOKUP($A37,'[1]liste reference'!$B$6:$H$1174,7,FALSE())),"",VLOOKUP($A37,'[1]liste reference'!$B$6:$H$1174,7,FALSE())),VLOOKUP($A37,'[1]liste reference'!$A$6:$H$1174,8,FALSE()))))</f>
        <v>1310</v>
      </c>
      <c r="R37" s="211" t="n">
        <f aca="false">IF(ISTEXT(H37),"",(B37*$B$7/100)+(C37*$C$7/100))</f>
        <v>1.775</v>
      </c>
      <c r="S37" s="212" t="n">
        <f aca="false">IF(OR(ISTEXT(H37),R37=0),"",IF(R37&lt;0.1,1,IF(R37&lt;1,2,IF(R37&lt;10,3,IF(R37&lt;50,4,IF(R37&gt;=50,5,""))))))</f>
        <v>3</v>
      </c>
      <c r="T37" s="212" t="n">
        <f aca="false">IF(ISERROR(S37*J37),0,S37*J37)</f>
        <v>30</v>
      </c>
      <c r="U37" s="212" t="n">
        <f aca="false">IF(ISERROR(S37*J37*K37),0,S37*J37*K37)</f>
        <v>30</v>
      </c>
      <c r="V37" s="228" t="n">
        <f aca="false">IF(ISERROR(S37*K37),0,S37*K37)</f>
        <v>3</v>
      </c>
      <c r="W37" s="229"/>
      <c r="X37" s="230"/>
      <c r="Y37" s="215" t="str">
        <f aca="false">IF(AND(ISNUMBER(F37),OR(A37="",A37="!!!!!!")),"!!!!!!",IF(A37="new.cod","NEWCOD",IF(AND((Z37=""),ISTEXT(A37),A37&lt;&gt;"!!!!!!"),A37,IF(Z37="","",INDEX('[1]liste reference'!$A$6:$A$1174,Z37)))))</f>
        <v>FONANT</v>
      </c>
      <c r="Z37" s="197" t="n">
        <f aca="false">IF(ISERROR(MATCH(A37,'[1]liste reference'!$A$6:$A$1174,0)),IF(ISERROR(MATCH(A37,'[1]liste reference'!$B$6:$B$1174,0)),"",(MATCH(A37,'[1]liste reference'!$B$6:$B$1174,0))),(MATCH(A37,'[1]liste reference'!$A$6:$A$1174,0)))</f>
        <v>273</v>
      </c>
    </row>
    <row r="38" customFormat="false" ht="12.75" hidden="false" customHeight="false" outlineLevel="0" collapsed="false">
      <c r="A38" s="216" t="s">
        <v>95</v>
      </c>
      <c r="B38" s="217" t="n">
        <v>0.01</v>
      </c>
      <c r="C38" s="218" t="n">
        <v>0.01</v>
      </c>
      <c r="D38" s="219" t="str">
        <f aca="false">IF(ISERROR(VLOOKUP($A38,'[1]liste reference'!$A$6:$B$1174,2,0)),IF(ISERROR(VLOOKUP($A38,'[1]liste reference'!$B$6:$B$1174,1,0)),"",VLOOKUP($A38,'[1]liste reference'!$B$6:$B$1174,1,0)),VLOOKUP($A38,'[1]liste reference'!$A$6:$B$1174,2,0))</f>
        <v>Hygroamblystegium tenax</v>
      </c>
      <c r="E38" s="220" t="e">
        <f aca="false">IF(D38="",0,VLOOKUP(D38,D$22:D37,1,0))</f>
        <v>#N/A</v>
      </c>
      <c r="F38" s="221" t="n">
        <f aca="false">IF(AND(OR(A38="",A38="!!!!!!"),B38="",C38=""),"",IF(OR(AND(B38="",C38=""),ISERROR(C38+B38)),"!!!",($B38*$B$7+$C38*$C$7)/100))</f>
        <v>0.01</v>
      </c>
      <c r="G38" s="222" t="str">
        <f aca="false">IF(A38="","",IF(ISERROR(VLOOKUP($A38,'[1]liste reference'!$A$6:$Q$1174,9,0)),IF(ISERROR(VLOOKUP($A38,'[1]liste reference'!$B$6:$Q$1174,8,0)),"    -",VLOOKUP($A38,'[1]liste reference'!$B$6:$Q$1174,8,0)),VLOOKUP($A38,'[1]liste reference'!$A$6:$Q$1174,9,0)))</f>
        <v>BRm</v>
      </c>
      <c r="H38" s="223" t="n">
        <f aca="false">IF(A38="","x",IF(ISERROR(VLOOKUP($A38,'[1]liste reference'!$A$6:$Q$1174,10,0)),IF(ISERROR(VLOOKUP($A38,'[1]liste reference'!$B$6:$Q$1174,9,0)),"x",VLOOKUP($A38,'[1]liste reference'!$B$6:$Q$1174,9,0)),VLOOKUP($A38,'[1]liste reference'!$A$6:$Q$1174,10,0)))</f>
        <v>5</v>
      </c>
      <c r="I38" s="8" t="n">
        <f aca="false">IF(A38="","",1)</f>
        <v>1</v>
      </c>
      <c r="J38" s="224" t="n">
        <f aca="false">IF(ISNUMBER($H38),IF(ISERROR(VLOOKUP($A38,'[1]liste reference'!$A$6:$Q$1174,6,0)),IF(ISERROR(VLOOKUP($A38,'[1]liste reference'!$B$6:$Q$1174,5,0)),"nu",VLOOKUP($A38,'[1]liste reference'!$B$6:$Q$1174,5,0)),VLOOKUP($A38,'[1]liste reference'!$A$6:$Q$1174,6,0)),"nu")</f>
        <v>15</v>
      </c>
      <c r="K38" s="224" t="n">
        <f aca="false">IF(ISNUMBER($H38),IF(ISERROR(VLOOKUP($A38,'[1]liste reference'!$A$6:$Q$1174,7,0)),IF(ISERROR(VLOOKUP($A38,'[1]liste reference'!$B$6:$Q$1174,6,0)),"nu",VLOOKUP($A38,'[1]liste reference'!$B$6:$Q$1174,6,0)),VLOOKUP($A38,'[1]liste reference'!$A$6:$Q$1174,7,0)),"nu")</f>
        <v>2</v>
      </c>
      <c r="L38" s="207" t="str">
        <f aca="false">IF(A38="NEWCOD",IF(W38="","Renseigner le champ 'Nouveau taxon'",$W38),IF(ISTEXT($E38),"Taxon déjà saisi !",IF(OR(A38="",A38="!!!!!!"),"",IF(ISERROR(VLOOKUP($A38,'[1]liste reference'!$A$6:$B$1174,2,0)),IF(ISERROR(VLOOKUP($A38,'[1]liste reference'!$B$6:$B$1174,1,0)),"non répertorié ou synonyme. Vérifiez !",VLOOKUP($A38,'[1]liste reference'!$B$6:$B$1174,1,0)),VLOOKUP(A38,'[1]liste reference'!$A$6:$B$1174,2,0)))))</f>
        <v>Hygroamblystegium tenax</v>
      </c>
      <c r="M38" s="225"/>
      <c r="N38" s="225"/>
      <c r="O38" s="225"/>
      <c r="P38" s="226" t="s">
        <v>81</v>
      </c>
      <c r="Q38" s="227" t="n">
        <f aca="false">IF(OR($A38="NEWCOD",$A38="!!!!!!"),IF(X38="","NoCod",X38),IF($A38="","",IF(ISERROR(VLOOKUP($A38,'[1]liste reference'!$A$6:$H$1174,8,FALSE())),IF(ISERROR(VLOOKUP($A38,'[1]liste reference'!$B$6:$H$1174,7,FALSE())),"",VLOOKUP($A38,'[1]liste reference'!$B$6:$H$1174,7,FALSE())),VLOOKUP($A38,'[1]liste reference'!$A$6:$H$1174,8,FALSE()))))</f>
        <v>31552</v>
      </c>
      <c r="R38" s="211" t="n">
        <f aca="false">IF(ISTEXT(H38),"",(B38*$B$7/100)+(C38*$C$7/100))</f>
        <v>0.01</v>
      </c>
      <c r="S38" s="212" t="n">
        <f aca="false">IF(OR(ISTEXT(H38),R38=0),"",IF(R38&lt;0.1,1,IF(R38&lt;1,2,IF(R38&lt;10,3,IF(R38&lt;50,4,IF(R38&gt;=50,5,""))))))</f>
        <v>1</v>
      </c>
      <c r="T38" s="212" t="n">
        <f aca="false">IF(ISERROR(S38*J38),0,S38*J38)</f>
        <v>15</v>
      </c>
      <c r="U38" s="212" t="n">
        <f aca="false">IF(ISERROR(S38*J38*K38),0,S38*J38*K38)</f>
        <v>30</v>
      </c>
      <c r="V38" s="228" t="n">
        <f aca="false">IF(ISERROR(S38*K38),0,S38*K38)</f>
        <v>2</v>
      </c>
      <c r="W38" s="229"/>
      <c r="X38" s="230"/>
      <c r="Y38" s="215" t="str">
        <f aca="false">IF(AND(ISNUMBER(F38),OR(A38="",A38="!!!!!!")),"!!!!!!",IF(A38="new.cod","NEWCOD",IF(AND((Z38=""),ISTEXT(A38),A38&lt;&gt;"!!!!!!"),A38,IF(Z38="","",INDEX('[1]liste reference'!$A$6:$A$1174,Z38)))))</f>
        <v>HYATEN</v>
      </c>
      <c r="Z38" s="197" t="n">
        <f aca="false">IF(ISERROR(MATCH(A38,'[1]liste reference'!$A$6:$A$1174,0)),IF(ISERROR(MATCH(A38,'[1]liste reference'!$B$6:$B$1174,0)),"",(MATCH(A38,'[1]liste reference'!$B$6:$B$1174,0))),(MATCH(A38,'[1]liste reference'!$A$6:$A$1174,0)))</f>
        <v>283</v>
      </c>
    </row>
    <row r="39" customFormat="false" ht="12.75" hidden="false" customHeight="false" outlineLevel="0" collapsed="false">
      <c r="A39" s="216" t="s">
        <v>96</v>
      </c>
      <c r="B39" s="217" t="n">
        <v>0.1</v>
      </c>
      <c r="C39" s="218" t="n">
        <v>0.1</v>
      </c>
      <c r="D39" s="219" t="str">
        <f aca="false">IF(ISERROR(VLOOKUP($A39,'[1]liste reference'!$A$6:$B$1174,2,0)),IF(ISERROR(VLOOKUP($A39,'[1]liste reference'!$B$6:$B$1174,1,0)),"",VLOOKUP($A39,'[1]liste reference'!$B$6:$B$1174,1,0)),VLOOKUP($A39,'[1]liste reference'!$A$6:$B$1174,2,0))</f>
        <v>Leptodictyum riparium </v>
      </c>
      <c r="E39" s="220" t="e">
        <f aca="false">IF(D39="",0,VLOOKUP(D39,D$22:D38,1,0))</f>
        <v>#N/A</v>
      </c>
      <c r="F39" s="221" t="n">
        <f aca="false">IF(AND(OR(A39="",A39="!!!!!!"),B39="",C39=""),"",IF(OR(AND(B39="",C39=""),ISERROR(C39+B39)),"!!!",($B39*$B$7+$C39*$C$7)/100))</f>
        <v>0.1</v>
      </c>
      <c r="G39" s="222" t="str">
        <f aca="false">IF(A39="","",IF(ISERROR(VLOOKUP($A39,'[1]liste reference'!$A$6:$Q$1174,9,0)),IF(ISERROR(VLOOKUP($A39,'[1]liste reference'!$B$6:$Q$1174,8,0)),"    -",VLOOKUP($A39,'[1]liste reference'!$B$6:$Q$1174,8,0)),VLOOKUP($A39,'[1]liste reference'!$A$6:$Q$1174,9,0)))</f>
        <v>BRm</v>
      </c>
      <c r="H39" s="223" t="n">
        <f aca="false">IF(A39="","x",IF(ISERROR(VLOOKUP($A39,'[1]liste reference'!$A$6:$Q$1174,10,0)),IF(ISERROR(VLOOKUP($A39,'[1]liste reference'!$B$6:$Q$1174,9,0)),"x",VLOOKUP($A39,'[1]liste reference'!$B$6:$Q$1174,9,0)),VLOOKUP($A39,'[1]liste reference'!$A$6:$Q$1174,10,0)))</f>
        <v>5</v>
      </c>
      <c r="I39" s="8" t="n">
        <f aca="false">IF(A39="","",1)</f>
        <v>1</v>
      </c>
      <c r="J39" s="224" t="n">
        <f aca="false">IF(ISNUMBER($H39),IF(ISERROR(VLOOKUP($A39,'[1]liste reference'!$A$6:$Q$1174,6,0)),IF(ISERROR(VLOOKUP($A39,'[1]liste reference'!$B$6:$Q$1174,5,0)),"nu",VLOOKUP($A39,'[1]liste reference'!$B$6:$Q$1174,5,0)),VLOOKUP($A39,'[1]liste reference'!$A$6:$Q$1174,6,0)),"nu")</f>
        <v>5</v>
      </c>
      <c r="K39" s="224" t="n">
        <f aca="false">IF(ISNUMBER($H39),IF(ISERROR(VLOOKUP($A39,'[1]liste reference'!$A$6:$Q$1174,7,0)),IF(ISERROR(VLOOKUP($A39,'[1]liste reference'!$B$6:$Q$1174,6,0)),"nu",VLOOKUP($A39,'[1]liste reference'!$B$6:$Q$1174,6,0)),VLOOKUP($A39,'[1]liste reference'!$A$6:$Q$1174,7,0)),"nu")</f>
        <v>2</v>
      </c>
      <c r="L39" s="207" t="str">
        <f aca="false">IF(A39="NEWCOD",IF(W39="","Renseigner le champ 'Nouveau taxon'",$W39),IF(ISTEXT($E39),"Taxon déjà saisi !",IF(OR(A39="",A39="!!!!!!"),"",IF(ISERROR(VLOOKUP($A39,'[1]liste reference'!$A$6:$B$1174,2,0)),IF(ISERROR(VLOOKUP($A39,'[1]liste reference'!$B$6:$B$1174,1,0)),"non répertorié ou synonyme. Vérifiez !",VLOOKUP($A39,'[1]liste reference'!$B$6:$B$1174,1,0)),VLOOKUP(A39,'[1]liste reference'!$A$6:$B$1174,2,0)))))</f>
        <v>Leptodictyum riparium </v>
      </c>
      <c r="M39" s="225"/>
      <c r="N39" s="225"/>
      <c r="O39" s="225"/>
      <c r="P39" s="226" t="s">
        <v>81</v>
      </c>
      <c r="Q39" s="227" t="n">
        <f aca="false">IF(OR($A39="NEWCOD",$A39="!!!!!!"),IF(X39="","NoCod",X39),IF($A39="","",IF(ISERROR(VLOOKUP($A39,'[1]liste reference'!$A$6:$H$1174,8,FALSE())),IF(ISERROR(VLOOKUP($A39,'[1]liste reference'!$B$6:$H$1174,7,FALSE())),"",VLOOKUP($A39,'[1]liste reference'!$B$6:$H$1174,7,FALSE())),VLOOKUP($A39,'[1]liste reference'!$A$6:$H$1174,8,FALSE()))))</f>
        <v>1244</v>
      </c>
      <c r="R39" s="211" t="n">
        <f aca="false">IF(ISTEXT(H39),"",(B39*$B$7/100)+(C39*$C$7/100))</f>
        <v>0.1</v>
      </c>
      <c r="S39" s="212" t="n">
        <f aca="false">IF(OR(ISTEXT(H39),R39=0),"",IF(R39&lt;0.1,1,IF(R39&lt;1,2,IF(R39&lt;10,3,IF(R39&lt;50,4,IF(R39&gt;=50,5,""))))))</f>
        <v>2</v>
      </c>
      <c r="T39" s="212" t="n">
        <f aca="false">IF(ISERROR(S39*J39),0,S39*J39)</f>
        <v>10</v>
      </c>
      <c r="U39" s="212" t="n">
        <f aca="false">IF(ISERROR(S39*J39*K39),0,S39*J39*K39)</f>
        <v>20</v>
      </c>
      <c r="V39" s="228" t="n">
        <f aca="false">IF(ISERROR(S39*K39),0,S39*K39)</f>
        <v>4</v>
      </c>
      <c r="W39" s="229"/>
      <c r="X39" s="230"/>
      <c r="Y39" s="215" t="str">
        <f aca="false">IF(AND(ISNUMBER(F39),OR(A39="",A39="!!!!!!")),"!!!!!!",IF(A39="new.cod","NEWCOD",IF(AND((Z39=""),ISTEXT(A39),A39&lt;&gt;"!!!!!!"),A39,IF(Z39="","",INDEX('[1]liste reference'!$A$6:$A$1174,Z39)))))</f>
        <v>LEORIP</v>
      </c>
      <c r="Z39" s="197" t="n">
        <f aca="false">IF(ISERROR(MATCH(A39,'[1]liste reference'!$A$6:$A$1174,0)),IF(ISERROR(MATCH(A39,'[1]liste reference'!$B$6:$B$1174,0)),"",(MATCH(A39,'[1]liste reference'!$B$6:$B$1174,0))),(MATCH(A39,'[1]liste reference'!$A$6:$A$1174,0)))</f>
        <v>298</v>
      </c>
    </row>
    <row r="40" customFormat="false" ht="12.75" hidden="false" customHeight="false" outlineLevel="0" collapsed="false">
      <c r="A40" s="216" t="s">
        <v>97</v>
      </c>
      <c r="B40" s="217" t="n">
        <v>0.02</v>
      </c>
      <c r="C40" s="218" t="n">
        <v>0</v>
      </c>
      <c r="D40" s="219" t="str">
        <f aca="false">IF(ISERROR(VLOOKUP($A40,'[1]liste reference'!$A$6:$B$1174,2,0)),IF(ISERROR(VLOOKUP($A40,'[1]liste reference'!$B$6:$B$1174,1,0)),"",VLOOKUP($A40,'[1]liste reference'!$B$6:$B$1174,1,0)),VLOOKUP($A40,'[1]liste reference'!$A$6:$B$1174,2,0))</f>
        <v>Palustriella commutata</v>
      </c>
      <c r="E40" s="220" t="e">
        <f aca="false">IF(D40="",0,VLOOKUP(D40,D$22:D39,1,0))</f>
        <v>#N/A</v>
      </c>
      <c r="F40" s="221" t="n">
        <f aca="false">IF(AND(OR(A40="",A40="!!!!!!"),B40="",C40=""),"",IF(OR(AND(B40="",C40=""),ISERROR(C40+B40)),"!!!",($B40*$B$7+$C40*$C$7)/100))</f>
        <v>0.017</v>
      </c>
      <c r="G40" s="222" t="str">
        <f aca="false">IF(A40="","",IF(ISERROR(VLOOKUP($A40,'[1]liste reference'!$A$6:$Q$1174,9,0)),IF(ISERROR(VLOOKUP($A40,'[1]liste reference'!$B$6:$Q$1174,8,0)),"    -",VLOOKUP($A40,'[1]liste reference'!$B$6:$Q$1174,8,0)),VLOOKUP($A40,'[1]liste reference'!$A$6:$Q$1174,9,0)))</f>
        <v>BRm</v>
      </c>
      <c r="H40" s="223" t="n">
        <f aca="false">IF(A40="","x",IF(ISERROR(VLOOKUP($A40,'[1]liste reference'!$A$6:$Q$1174,10,0)),IF(ISERROR(VLOOKUP($A40,'[1]liste reference'!$B$6:$Q$1174,9,0)),"x",VLOOKUP($A40,'[1]liste reference'!$B$6:$Q$1174,9,0)),VLOOKUP($A40,'[1]liste reference'!$A$6:$Q$1174,10,0)))</f>
        <v>5</v>
      </c>
      <c r="I40" s="8" t="n">
        <f aca="false">IF(A40="","",1)</f>
        <v>1</v>
      </c>
      <c r="J40" s="224" t="n">
        <f aca="false">IF(ISNUMBER($H40),IF(ISERROR(VLOOKUP($A40,'[1]liste reference'!$A$6:$Q$1174,6,0)),IF(ISERROR(VLOOKUP($A40,'[1]liste reference'!$B$6:$Q$1174,5,0)),"nu",VLOOKUP($A40,'[1]liste reference'!$B$6:$Q$1174,5,0)),VLOOKUP($A40,'[1]liste reference'!$A$6:$Q$1174,6,0)),"nu")</f>
        <v>15</v>
      </c>
      <c r="K40" s="224" t="n">
        <f aca="false">IF(ISNUMBER($H40),IF(ISERROR(VLOOKUP($A40,'[1]liste reference'!$A$6:$Q$1174,7,0)),IF(ISERROR(VLOOKUP($A40,'[1]liste reference'!$B$6:$Q$1174,6,0)),"nu",VLOOKUP($A40,'[1]liste reference'!$B$6:$Q$1174,6,0)),VLOOKUP($A40,'[1]liste reference'!$A$6:$Q$1174,7,0)),"nu")</f>
        <v>2</v>
      </c>
      <c r="L40" s="207" t="str">
        <f aca="false">IF(A40="NEWCOD",IF(W40="","Renseigner le champ 'Nouveau taxon'",$W40),IF(ISTEXT($E40),"Taxon déjà saisi !",IF(OR(A40="",A40="!!!!!!"),"",IF(ISERROR(VLOOKUP($A40,'[1]liste reference'!$A$6:$B$1174,2,0)),IF(ISERROR(VLOOKUP($A40,'[1]liste reference'!$B$6:$B$1174,1,0)),"non répertorié ou synonyme. Vérifiez !",VLOOKUP($A40,'[1]liste reference'!$B$6:$B$1174,1,0)),VLOOKUP(A40,'[1]liste reference'!$A$6:$B$1174,2,0)))))</f>
        <v>Palustriella commutata</v>
      </c>
      <c r="M40" s="225"/>
      <c r="N40" s="225"/>
      <c r="O40" s="225"/>
      <c r="P40" s="226" t="s">
        <v>81</v>
      </c>
      <c r="Q40" s="227" t="n">
        <f aca="false">IF(OR($A40="NEWCOD",$A40="!!!!!!"),IF(X40="","NoCod",X40),IF($A40="","",IF(ISERROR(VLOOKUP($A40,'[1]liste reference'!$A$6:$H$1174,8,FALSE())),IF(ISERROR(VLOOKUP($A40,'[1]liste reference'!$B$6:$H$1174,7,FALSE())),"",VLOOKUP($A40,'[1]liste reference'!$B$6:$H$1174,7,FALSE())),VLOOKUP($A40,'[1]liste reference'!$A$6:$H$1174,8,FALSE()))))</f>
        <v>19903</v>
      </c>
      <c r="R40" s="211" t="n">
        <f aca="false">IF(ISTEXT(H40),"",(B40*$B$7/100)+(C40*$C$7/100))</f>
        <v>0.017</v>
      </c>
      <c r="S40" s="212" t="n">
        <f aca="false">IF(OR(ISTEXT(H40),R40=0),"",IF(R40&lt;0.1,1,IF(R40&lt;1,2,IF(R40&lt;10,3,IF(R40&lt;50,4,IF(R40&gt;=50,5,""))))))</f>
        <v>1</v>
      </c>
      <c r="T40" s="212" t="n">
        <f aca="false">IF(ISERROR(S40*J40),0,S40*J40)</f>
        <v>15</v>
      </c>
      <c r="U40" s="212" t="n">
        <f aca="false">IF(ISERROR(S40*J40*K40),0,S40*J40*K40)</f>
        <v>30</v>
      </c>
      <c r="V40" s="228" t="n">
        <f aca="false">IF(ISERROR(S40*K40),0,S40*K40)</f>
        <v>2</v>
      </c>
      <c r="W40" s="229"/>
      <c r="X40" s="230"/>
      <c r="Y40" s="215" t="str">
        <f aca="false">IF(AND(ISNUMBER(F40),OR(A40="",A40="!!!!!!")),"!!!!!!",IF(A40="new.cod","NEWCOD",IF(AND((Z40=""),ISTEXT(A40),A40&lt;&gt;"!!!!!!"),A40,IF(Z40="","",INDEX('[1]liste reference'!$A$6:$A$1174,Z40)))))</f>
        <v>PALCOM</v>
      </c>
      <c r="Z40" s="197" t="n">
        <f aca="false">IF(ISERROR(MATCH(A40,'[1]liste reference'!$A$6:$A$1174,0)),IF(ISERROR(MATCH(A40,'[1]liste reference'!$B$6:$B$1174,0)),"",(MATCH(A40,'[1]liste reference'!$B$6:$B$1174,0))),(MATCH(A40,'[1]liste reference'!$A$6:$A$1174,0)))</f>
        <v>309</v>
      </c>
    </row>
    <row r="41" customFormat="false" ht="12.75" hidden="false" customHeight="false" outlineLevel="0" collapsed="false">
      <c r="A41" s="216" t="s">
        <v>98</v>
      </c>
      <c r="B41" s="217" t="n">
        <v>0</v>
      </c>
      <c r="C41" s="218" t="n">
        <v>0.5</v>
      </c>
      <c r="D41" s="219" t="str">
        <f aca="false">IF(ISERROR(VLOOKUP($A41,'[1]liste reference'!$A$6:$B$1174,2,0)),IF(ISERROR(VLOOKUP($A41,'[1]liste reference'!$B$6:$B$1174,1,0)),"",VLOOKUP($A41,'[1]liste reference'!$B$6:$B$1174,1,0)),VLOOKUP($A41,'[1]liste reference'!$A$6:$B$1174,2,0))</f>
        <v>Rhynchostegium riparioides</v>
      </c>
      <c r="E41" s="220" t="e">
        <f aca="false">IF(D41="",0,VLOOKUP(D41,D$22:D40,1,0))</f>
        <v>#N/A</v>
      </c>
      <c r="F41" s="221" t="n">
        <f aca="false">IF(AND(OR(A41="",A41="!!!!!!"),B41="",C41=""),"",IF(OR(AND(B41="",C41=""),ISERROR(C41+B41)),"!!!",($B41*$B$7+$C41*$C$7)/100))</f>
        <v>0.075</v>
      </c>
      <c r="G41" s="222" t="str">
        <f aca="false">IF(A41="","",IF(ISERROR(VLOOKUP($A41,'[1]liste reference'!$A$6:$Q$1174,9,0)),IF(ISERROR(VLOOKUP($A41,'[1]liste reference'!$B$6:$Q$1174,8,0)),"    -",VLOOKUP($A41,'[1]liste reference'!$B$6:$Q$1174,8,0)),VLOOKUP($A41,'[1]liste reference'!$A$6:$Q$1174,9,0)))</f>
        <v>BRm</v>
      </c>
      <c r="H41" s="223" t="n">
        <f aca="false">IF(A41="","x",IF(ISERROR(VLOOKUP($A41,'[1]liste reference'!$A$6:$Q$1174,10,0)),IF(ISERROR(VLOOKUP($A41,'[1]liste reference'!$B$6:$Q$1174,9,0)),"x",VLOOKUP($A41,'[1]liste reference'!$B$6:$Q$1174,9,0)),VLOOKUP($A41,'[1]liste reference'!$A$6:$Q$1174,10,0)))</f>
        <v>5</v>
      </c>
      <c r="I41" s="8" t="n">
        <f aca="false">IF(A41="","",1)</f>
        <v>1</v>
      </c>
      <c r="J41" s="224" t="n">
        <f aca="false">IF(ISNUMBER($H41),IF(ISERROR(VLOOKUP($A41,'[1]liste reference'!$A$6:$Q$1174,6,0)),IF(ISERROR(VLOOKUP($A41,'[1]liste reference'!$B$6:$Q$1174,5,0)),"nu",VLOOKUP($A41,'[1]liste reference'!$B$6:$Q$1174,5,0)),VLOOKUP($A41,'[1]liste reference'!$A$6:$Q$1174,6,0)),"nu")</f>
        <v>12</v>
      </c>
      <c r="K41" s="224" t="n">
        <f aca="false">IF(ISNUMBER($H41),IF(ISERROR(VLOOKUP($A41,'[1]liste reference'!$A$6:$Q$1174,7,0)),IF(ISERROR(VLOOKUP($A41,'[1]liste reference'!$B$6:$Q$1174,6,0)),"nu",VLOOKUP($A41,'[1]liste reference'!$B$6:$Q$1174,6,0)),VLOOKUP($A41,'[1]liste reference'!$A$6:$Q$1174,7,0)),"nu")</f>
        <v>1</v>
      </c>
      <c r="L41" s="207" t="str">
        <f aca="false">IF(A41="NEWCOD",IF(W41="","Renseigner le champ 'Nouveau taxon'",$W41),IF(ISTEXT($E41),"Taxon déjà saisi !",IF(OR(A41="",A41="!!!!!!"),"",IF(ISERROR(VLOOKUP($A41,'[1]liste reference'!$A$6:$B$1174,2,0)),IF(ISERROR(VLOOKUP($A41,'[1]liste reference'!$B$6:$B$1174,1,0)),"non répertorié ou synonyme. Vérifiez !",VLOOKUP($A41,'[1]liste reference'!$B$6:$B$1174,1,0)),VLOOKUP(A41,'[1]liste reference'!$A$6:$B$1174,2,0)))))</f>
        <v>Rhynchostegium riparioides</v>
      </c>
      <c r="M41" s="225"/>
      <c r="N41" s="225"/>
      <c r="O41" s="225"/>
      <c r="P41" s="226" t="s">
        <v>81</v>
      </c>
      <c r="Q41" s="227" t="n">
        <f aca="false">IF(OR($A41="NEWCOD",$A41="!!!!!!"),IF(X41="","NoCod",X41),IF($A41="","",IF(ISERROR(VLOOKUP($A41,'[1]liste reference'!$A$6:$H$1174,8,FALSE())),IF(ISERROR(VLOOKUP($A41,'[1]liste reference'!$B$6:$H$1174,7,FALSE())),"",VLOOKUP($A41,'[1]liste reference'!$B$6:$H$1174,7,FALSE())),VLOOKUP($A41,'[1]liste reference'!$A$6:$H$1174,8,FALSE()))))</f>
        <v>31691</v>
      </c>
      <c r="R41" s="211" t="n">
        <f aca="false">IF(ISTEXT(H41),"",(B41*$B$7/100)+(C41*$C$7/100))</f>
        <v>0.075</v>
      </c>
      <c r="S41" s="212" t="n">
        <f aca="false">IF(OR(ISTEXT(H41),R41=0),"",IF(R41&lt;0.1,1,IF(R41&lt;1,2,IF(R41&lt;10,3,IF(R41&lt;50,4,IF(R41&gt;=50,5,""))))))</f>
        <v>1</v>
      </c>
      <c r="T41" s="212" t="n">
        <f aca="false">IF(ISERROR(S41*J41),0,S41*J41)</f>
        <v>12</v>
      </c>
      <c r="U41" s="212" t="n">
        <f aca="false">IF(ISERROR(S41*J41*K41),0,S41*J41*K41)</f>
        <v>12</v>
      </c>
      <c r="V41" s="228" t="n">
        <f aca="false">IF(ISERROR(S41*K41),0,S41*K41)</f>
        <v>1</v>
      </c>
      <c r="W41" s="229"/>
      <c r="X41" s="230"/>
      <c r="Y41" s="215" t="str">
        <f aca="false">IF(AND(ISNUMBER(F41),OR(A41="",A41="!!!!!!")),"!!!!!!",IF(A41="new.cod","NEWCOD",IF(AND((Z41=""),ISTEXT(A41),A41&lt;&gt;"!!!!!!"),A41,IF(Z41="","",INDEX('[1]liste reference'!$A$6:$A$1174,Z41)))))</f>
        <v>RHYRIP</v>
      </c>
      <c r="Z41" s="197" t="n">
        <f aca="false">IF(ISERROR(MATCH(A41,'[1]liste reference'!$A$6:$A$1174,0)),IF(ISERROR(MATCH(A41,'[1]liste reference'!$B$6:$B$1174,0)),"",(MATCH(A41,'[1]liste reference'!$B$6:$B$1174,0))),(MATCH(A41,'[1]liste reference'!$A$6:$A$1174,0)))</f>
        <v>345</v>
      </c>
    </row>
    <row r="42" customFormat="false" ht="12.75" hidden="false" customHeight="false" outlineLevel="0" collapsed="false">
      <c r="A42" s="216" t="s">
        <v>99</v>
      </c>
      <c r="B42" s="217" t="n">
        <v>0</v>
      </c>
      <c r="C42" s="218" t="n">
        <v>0.01</v>
      </c>
      <c r="D42" s="219" t="str">
        <f aca="false">IF(ISERROR(VLOOKUP($A42,'[1]liste reference'!$A$6:$B$1174,2,0)),IF(ISERROR(VLOOKUP($A42,'[1]liste reference'!$B$6:$B$1174,1,0)),"",VLOOKUP($A42,'[1]liste reference'!$B$6:$B$1174,1,0)),VLOOKUP($A42,'[1]liste reference'!$A$6:$B$1174,2,0))</f>
        <v>Mentha sp.</v>
      </c>
      <c r="E42" s="220" t="e">
        <f aca="false">IF(D42="",0,VLOOKUP(D42,D$22:D41,1,0))</f>
        <v>#N/A</v>
      </c>
      <c r="F42" s="221" t="n">
        <f aca="false">IF(AND(OR(A42="",A42="!!!!!!"),B42="",C42=""),"",IF(OR(AND(B42="",C42=""),ISERROR(C42+B42)),"!!!",($B42*$B$7+$C42*$C$7)/100))</f>
        <v>0.0015</v>
      </c>
      <c r="G42" s="222" t="str">
        <f aca="false">IF(A42="","",IF(ISERROR(VLOOKUP($A42,'[1]liste reference'!$A$6:$Q$1174,9,0)),IF(ISERROR(VLOOKUP($A42,'[1]liste reference'!$B$6:$Q$1174,8,0)),"    -",VLOOKUP($A42,'[1]liste reference'!$B$6:$Q$1174,8,0)),VLOOKUP($A42,'[1]liste reference'!$A$6:$Q$1174,9,0)))</f>
        <v>PHx</v>
      </c>
      <c r="H42" s="223" t="n">
        <f aca="false">IF(A42="","x",IF(ISERROR(VLOOKUP($A42,'[1]liste reference'!$A$6:$Q$1174,10,0)),IF(ISERROR(VLOOKUP($A42,'[1]liste reference'!$B$6:$Q$1174,9,0)),"x",VLOOKUP($A42,'[1]liste reference'!$B$6:$Q$1174,9,0)),VLOOKUP($A42,'[1]liste reference'!$A$6:$Q$1174,10,0)))</f>
        <v>10</v>
      </c>
      <c r="I42" s="8" t="n">
        <f aca="false">IF(A42="","",1)</f>
        <v>1</v>
      </c>
      <c r="J42" s="224" t="str">
        <f aca="false">IF(ISNUMBER($H42),IF(ISERROR(VLOOKUP($A42,'[1]liste reference'!$A$6:$Q$1174,6,0)),IF(ISERROR(VLOOKUP($A42,'[1]liste reference'!$B$6:$Q$1174,5,0)),"nu",VLOOKUP($A42,'[1]liste reference'!$B$6:$Q$1174,5,0)),VLOOKUP($A42,'[1]liste reference'!$A$6:$Q$1174,6,0)),"nu")</f>
        <v>nc</v>
      </c>
      <c r="K42" s="224" t="str">
        <f aca="false">IF(ISNUMBER($H42),IF(ISERROR(VLOOKUP($A42,'[1]liste reference'!$A$6:$Q$1174,7,0)),IF(ISERROR(VLOOKUP($A42,'[1]liste reference'!$B$6:$Q$1174,6,0)),"nu",VLOOKUP($A42,'[1]liste reference'!$B$6:$Q$1174,6,0)),VLOOKUP($A42,'[1]liste reference'!$A$6:$Q$1174,7,0)),"nu")</f>
        <v>nc</v>
      </c>
      <c r="L42" s="207" t="str">
        <f aca="false">IF(A42="NEWCOD",IF(W42="","Renseigner le champ 'Nouveau taxon'",$W42),IF(ISTEXT($E42),"Taxon déjà saisi !",IF(OR(A42="",A42="!!!!!!"),"",IF(ISERROR(VLOOKUP($A42,'[1]liste reference'!$A$6:$B$1174,2,0)),IF(ISERROR(VLOOKUP($A42,'[1]liste reference'!$B$6:$B$1174,1,0)),"non répertorié ou synonyme. Vérifiez !",VLOOKUP($A42,'[1]liste reference'!$B$6:$B$1174,1,0)),VLOOKUP(A42,'[1]liste reference'!$A$6:$B$1174,2,0)))))</f>
        <v>Mentha sp.</v>
      </c>
      <c r="M42" s="225"/>
      <c r="N42" s="225"/>
      <c r="O42" s="225"/>
      <c r="P42" s="226" t="s">
        <v>81</v>
      </c>
      <c r="Q42" s="227" t="n">
        <f aca="false">IF(OR($A42="NEWCOD",$A42="!!!!!!"),IF(X42="","NoCod",X42),IF($A42="","",IF(ISERROR(VLOOKUP($A42,'[1]liste reference'!$A$6:$H$1174,8,FALSE())),IF(ISERROR(VLOOKUP($A42,'[1]liste reference'!$B$6:$H$1174,7,FALSE())),"",VLOOKUP($A42,'[1]liste reference'!$B$6:$H$1174,7,FALSE())),VLOOKUP($A42,'[1]liste reference'!$A$6:$H$1174,8,FALSE()))))</f>
        <v>1790</v>
      </c>
      <c r="R42" s="211" t="n">
        <f aca="false">IF(ISTEXT(H42),"",(B42*$B$7/100)+(C42*$C$7/100))</f>
        <v>0.0015</v>
      </c>
      <c r="S42" s="212" t="n">
        <f aca="false">IF(OR(ISTEXT(H42),R42=0),"",IF(R42&lt;0.1,1,IF(R42&lt;1,2,IF(R42&lt;10,3,IF(R42&lt;50,4,IF(R42&gt;=50,5,""))))))</f>
        <v>1</v>
      </c>
      <c r="T42" s="212" t="n">
        <f aca="false">IF(ISERROR(S42*J42),0,S42*J42)</f>
        <v>0</v>
      </c>
      <c r="U42" s="212" t="n">
        <f aca="false">IF(ISERROR(S42*J42*K42),0,S42*J42*K42)</f>
        <v>0</v>
      </c>
      <c r="V42" s="228" t="n">
        <f aca="false">IF(ISERROR(S42*K42),0,S42*K42)</f>
        <v>0</v>
      </c>
      <c r="W42" s="229"/>
      <c r="X42" s="230"/>
      <c r="Y42" s="215" t="str">
        <f aca="false">IF(AND(ISNUMBER(F42),OR(A42="",A42="!!!!!!")),"!!!!!!",IF(A42="new.cod","NEWCOD",IF(AND((Z42=""),ISTEXT(A42),A42&lt;&gt;"!!!!!!"),A42,IF(Z42="","",INDEX('[1]liste reference'!$A$6:$A$1174,Z42)))))</f>
        <v>MENSPX</v>
      </c>
      <c r="Z42" s="197" t="n">
        <f aca="false">IF(ISERROR(MATCH(A42,'[1]liste reference'!$A$6:$A$1174,0)),IF(ISERROR(MATCH(A42,'[1]liste reference'!$B$6:$B$1174,0)),"",(MATCH(A42,'[1]liste reference'!$B$6:$B$1174,0))),(MATCH(A42,'[1]liste reference'!$A$6:$A$1174,0)))</f>
        <v>1098</v>
      </c>
    </row>
    <row r="43" customFormat="false" ht="12.75" hidden="false" customHeight="false" outlineLevel="0" collapsed="false">
      <c r="A43" s="216" t="s">
        <v>100</v>
      </c>
      <c r="B43" s="217" t="n">
        <v>0.01</v>
      </c>
      <c r="C43" s="218" t="n">
        <v>0</v>
      </c>
      <c r="D43" s="219" t="str">
        <f aca="false">IF(ISERROR(VLOOKUP($A43,'[1]liste reference'!$A$6:$B$1174,2,0)),IF(ISERROR(VLOOKUP($A43,'[1]liste reference'!$B$6:$B$1174,1,0)),"",VLOOKUP($A43,'[1]liste reference'!$B$6:$B$1174,1,0)),VLOOKUP($A43,'[1]liste reference'!$A$6:$B$1174,2,0))</f>
        <v/>
      </c>
      <c r="E43" s="220" t="n">
        <f aca="false">IF(D43="",0,VLOOKUP(D43,D$22:D42,1,0))</f>
        <v>0</v>
      </c>
      <c r="F43" s="221" t="n">
        <f aca="false">IF(AND(OR(A43="",A43="!!!!!!"),B43="",C43=""),"",IF(OR(AND(B43="",C43=""),ISERROR(C43+B43)),"!!!",($B43*$B$7+$C43*$C$7)/100))</f>
        <v>0.0085</v>
      </c>
      <c r="G43" s="222" t="str">
        <f aca="false">IF(A43="","",IF(ISERROR(VLOOKUP($A43,'[1]liste reference'!$A$6:$Q$1174,9,0)),IF(ISERROR(VLOOKUP($A43,'[1]liste reference'!$B$6:$Q$1174,8,0)),"    -",VLOOKUP($A43,'[1]liste reference'!$B$6:$Q$1174,8,0)),VLOOKUP($A43,'[1]liste reference'!$A$6:$Q$1174,9,0)))</f>
        <v>    -</v>
      </c>
      <c r="H43" s="223" t="str">
        <f aca="false">IF(A43="","x",IF(ISERROR(VLOOKUP($A43,'[1]liste reference'!$A$6:$Q$1174,10,0)),IF(ISERROR(VLOOKUP($A43,'[1]liste reference'!$B$6:$Q$1174,9,0)),"x",VLOOKUP($A43,'[1]liste reference'!$B$6:$Q$1174,9,0)),VLOOKUP($A43,'[1]liste reference'!$A$6:$Q$1174,10,0)))</f>
        <v>x</v>
      </c>
      <c r="I43" s="8" t="n">
        <f aca="false">IF(A43="","",1)</f>
        <v>1</v>
      </c>
      <c r="J43" s="224" t="str">
        <f aca="false">IF(ISNUMBER($H43),IF(ISERROR(VLOOKUP($A43,'[1]liste reference'!$A$6:$Q$1174,6,0)),IF(ISERROR(VLOOKUP($A43,'[1]liste reference'!$B$6:$Q$1174,5,0)),"nu",VLOOKUP($A43,'[1]liste reference'!$B$6:$Q$1174,5,0)),VLOOKUP($A43,'[1]liste reference'!$A$6:$Q$1174,6,0)),"nu")</f>
        <v>nu</v>
      </c>
      <c r="K43" s="224" t="str">
        <f aca="false">IF(ISNUMBER($H43),IF(ISERROR(VLOOKUP($A43,'[1]liste reference'!$A$6:$Q$1174,7,0)),IF(ISERROR(VLOOKUP($A43,'[1]liste reference'!$B$6:$Q$1174,6,0)),"nu",VLOOKUP($A43,'[1]liste reference'!$B$6:$Q$1174,6,0)),VLOOKUP($A43,'[1]liste reference'!$A$6:$Q$1174,7,0)),"nu")</f>
        <v>nu</v>
      </c>
      <c r="L43" s="207" t="str">
        <f aca="false">IF(A43="NEWCOD",IF(W43="","Renseigner le champ 'Nouveau taxon'",$W43),IF(ISTEXT($E43),"Taxon déjà saisi !",IF(OR(A43="",A43="!!!!!!"),"",IF(ISERROR(VLOOKUP($A43,'[1]liste reference'!$A$6:$B$1174,2,0)),IF(ISERROR(VLOOKUP($A43,'[1]liste reference'!$B$6:$B$1174,1,0)),"non répertorié ou synonyme. Vérifiez !",VLOOKUP($A43,'[1]liste reference'!$B$6:$B$1174,1,0)),VLOOKUP(A43,'[1]liste reference'!$A$6:$B$1174,2,0)))))</f>
        <v>Hydrococcus sp.</v>
      </c>
      <c r="M43" s="225"/>
      <c r="N43" s="225"/>
      <c r="O43" s="225"/>
      <c r="P43" s="226" t="s">
        <v>81</v>
      </c>
      <c r="Q43" s="227" t="str">
        <f aca="false">IF(OR($A43="NEWCOD",$A43="!!!!!!"),IF(X43="","NoCod",X43),IF($A43="","",IF(ISERROR(VLOOKUP($A43,'[1]liste reference'!$A$6:$H$1174,8,FALSE())),IF(ISERROR(VLOOKUP($A43,'[1]liste reference'!$B$6:$H$1174,7,FALSE())),"",VLOOKUP($A43,'[1]liste reference'!$B$6:$H$1174,7,FALSE())),VLOOKUP($A43,'[1]liste reference'!$A$6:$H$1174,8,FALSE()))))</f>
        <v>NoCod</v>
      </c>
      <c r="R43" s="211" t="str">
        <f aca="false">IF(ISTEXT(H43),"",(B43*$B$7/100)+(C43*$C$7/100))</f>
        <v/>
      </c>
      <c r="S43" s="212" t="str">
        <f aca="false">IF(OR(ISTEXT(H43),R43=0),"",IF(R43&lt;0.1,1,IF(R43&lt;1,2,IF(R43&lt;10,3,IF(R43&lt;50,4,IF(R43&gt;=50,5,""))))))</f>
        <v/>
      </c>
      <c r="T43" s="212" t="n">
        <f aca="false">IF(ISERROR(S43*J43),0,S43*J43)</f>
        <v>0</v>
      </c>
      <c r="U43" s="212" t="n">
        <f aca="false">IF(ISERROR(S43*J43*K43),0,S43*J43*K43)</f>
        <v>0</v>
      </c>
      <c r="V43" s="228" t="n">
        <f aca="false">IF(ISERROR(S43*K43),0,S43*K43)</f>
        <v>0</v>
      </c>
      <c r="W43" s="229" t="s">
        <v>101</v>
      </c>
      <c r="X43" s="230"/>
      <c r="Y43" s="215" t="str">
        <f aca="false">IF(AND(ISNUMBER(F43),OR(A43="",A43="!!!!!!")),"!!!!!!",IF(A43="new.cod","NEWCOD",IF(AND((Z43=""),ISTEXT(A43),A43&lt;&gt;"!!!!!!"),A43,IF(Z43="","",INDEX('[1]liste reference'!$A$6:$A$1174,Z43)))))</f>
        <v>newcod</v>
      </c>
      <c r="Z43" s="197" t="str">
        <f aca="false">IF(ISERROR(MATCH(A43,'[1]liste reference'!$A$6:$A$1174,0)),IF(ISERROR(MATCH(A43,'[1]liste reference'!$B$6:$B$1174,0)),"",(MATCH(A43,'[1]liste reference'!$B$6:$B$1174,0))),(MATCH(A43,'[1]liste reference'!$A$6:$A$1174,0)))</f>
        <v/>
      </c>
    </row>
    <row r="44" customFormat="false" ht="12.75" hidden="false" customHeight="false" outlineLevel="0" collapsed="false">
      <c r="A44" s="216"/>
      <c r="B44" s="217"/>
      <c r="C44" s="218"/>
      <c r="D44" s="219" t="str">
        <f aca="false">IF(ISERROR(VLOOKUP($A44,'[1]liste reference'!$A$6:$B$1174,2,0)),IF(ISERROR(VLOOKUP($A44,'[1]liste reference'!$B$6:$B$1174,1,0)),"",VLOOKUP($A44,'[1]liste reference'!$B$6:$B$1174,1,0)),VLOOKUP($A44,'[1]liste reference'!$A$6:$B$1174,2,0))</f>
        <v/>
      </c>
      <c r="E44" s="220" t="n">
        <f aca="false">IF(D44="",0,VLOOKUP(D44,D$22:D43,1,0))</f>
        <v>0</v>
      </c>
      <c r="F44" s="221" t="str">
        <f aca="false">IF(AND(OR(A44="",A44="!!!!!!"),B44="",C44=""),"",IF(OR(AND(B44="",C44=""),ISERROR(C44+B44)),"!!!",($B44*$B$7+$C44*$C$7)/100))</f>
        <v/>
      </c>
      <c r="G44" s="222" t="str">
        <f aca="false">IF(A44="","",IF(ISERROR(VLOOKUP($A44,'[1]liste reference'!$A$6:$Q$1174,9,0)),IF(ISERROR(VLOOKUP($A44,'[1]liste reference'!$B$6:$Q$1174,8,0)),"    -",VLOOKUP($A44,'[1]liste reference'!$B$6:$Q$1174,8,0)),VLOOKUP($A44,'[1]liste reference'!$A$6:$Q$1174,9,0)))</f>
        <v/>
      </c>
      <c r="H44" s="223" t="str">
        <f aca="false">IF(A44="","x",IF(ISERROR(VLOOKUP($A44,'[1]liste reference'!$A$6:$Q$1174,10,0)),IF(ISERROR(VLOOKUP($A44,'[1]liste reference'!$B$6:$Q$1174,9,0)),"x",VLOOKUP($A44,'[1]liste reference'!$B$6:$Q$1174,9,0)),VLOOKUP($A44,'[1]liste reference'!$A$6:$Q$1174,10,0)))</f>
        <v>x</v>
      </c>
      <c r="I44" s="8" t="str">
        <f aca="false">IF(A44="","",1)</f>
        <v/>
      </c>
      <c r="J44" s="224" t="str">
        <f aca="false">IF(ISNUMBER($H44),IF(ISERROR(VLOOKUP($A44,'[1]liste reference'!$A$6:$Q$1174,6,0)),IF(ISERROR(VLOOKUP($A44,'[1]liste reference'!$B$6:$Q$1174,5,0)),"nu",VLOOKUP($A44,'[1]liste reference'!$B$6:$Q$1174,5,0)),VLOOKUP($A44,'[1]liste reference'!$A$6:$Q$1174,6,0)),"nu")</f>
        <v>nu</v>
      </c>
      <c r="K44" s="224" t="str">
        <f aca="false">IF(ISNUMBER($H44),IF(ISERROR(VLOOKUP($A44,'[1]liste reference'!$A$6:$Q$1174,7,0)),IF(ISERROR(VLOOKUP($A44,'[1]liste reference'!$B$6:$Q$1174,6,0)),"nu",VLOOKUP($A44,'[1]liste reference'!$B$6:$Q$1174,6,0)),VLOOKUP($A44,'[1]liste reference'!$A$6:$Q$1174,7,0)),"nu")</f>
        <v>nu</v>
      </c>
      <c r="L44" s="207" t="str">
        <f aca="false">IF(A44="NEWCOD",IF(W44="","Renseigner le champ 'Nouveau taxon'",$W44),IF(ISTEXT($E44),"Taxon déjà saisi !",IF(OR(A44="",A44="!!!!!!"),"",IF(ISERROR(VLOOKUP($A44,'[1]liste reference'!$A$6:$B$1174,2,0)),IF(ISERROR(VLOOKUP($A44,'[1]liste reference'!$B$6:$B$1174,1,0)),"non répertorié ou synonyme. Vérifiez !",VLOOKUP($A44,'[1]liste reference'!$B$6:$B$1174,1,0)),VLOOKUP(A44,'[1]liste reference'!$A$6:$B$1174,2,0)))))</f>
        <v/>
      </c>
      <c r="M44" s="225"/>
      <c r="N44" s="225"/>
      <c r="O44" s="225"/>
      <c r="P44" s="226" t="s">
        <v>81</v>
      </c>
      <c r="Q44" s="227" t="str">
        <f aca="false">IF(OR($A44="NEWCOD",$A44="!!!!!!"),IF(X44="","NoCod",X44),IF($A44="","",IF(ISERROR(VLOOKUP($A44,'[1]liste reference'!$A$6:$H$1174,8,FALSE())),IF(ISERROR(VLOOKUP($A44,'[1]liste reference'!$B$6:$H$1174,7,FALSE())),"",VLOOKUP($A44,'[1]liste reference'!$B$6:$H$1174,7,FALSE())),VLOOKUP($A44,'[1]liste reference'!$A$6:$H$1174,8,FALSE()))))</f>
        <v/>
      </c>
      <c r="R44" s="211" t="str">
        <f aca="false">IF(ISTEXT(H44),"",(B44*$B$7/100)+(C44*$C$7/100))</f>
        <v/>
      </c>
      <c r="S44" s="212" t="str">
        <f aca="false">IF(OR(ISTEXT(H44),R44=0),"",IF(R44&lt;0.1,1,IF(R44&lt;1,2,IF(R44&lt;10,3,IF(R44&lt;50,4,IF(R44&gt;=50,5,""))))))</f>
        <v/>
      </c>
      <c r="T44" s="212" t="n">
        <f aca="false">IF(ISERROR(S44*J44),0,S44*J44)</f>
        <v>0</v>
      </c>
      <c r="U44" s="212" t="n">
        <f aca="false">IF(ISERROR(S44*J44*K44),0,S44*J44*K44)</f>
        <v>0</v>
      </c>
      <c r="V44" s="228" t="n">
        <f aca="false">IF(ISERROR(S44*K44),0,S44*K44)</f>
        <v>0</v>
      </c>
      <c r="W44" s="229"/>
      <c r="X44" s="230"/>
      <c r="Y44" s="215" t="str">
        <f aca="false">IF(AND(ISNUMBER(F44),OR(A44="",A44="!!!!!!")),"!!!!!!",IF(A44="new.cod","NEWCOD",IF(AND((Z44=""),ISTEXT(A44),A44&lt;&gt;"!!!!!!"),A44,IF(Z44="","",INDEX('[1]liste reference'!$A$6:$A$1174,Z44)))))</f>
        <v/>
      </c>
      <c r="Z44" s="197" t="str">
        <f aca="false">IF(ISERROR(MATCH(A44,'[1]liste reference'!$A$6:$A$1174,0)),IF(ISERROR(MATCH(A44,'[1]liste reference'!$B$6:$B$1174,0)),"",(MATCH(A44,'[1]liste reference'!$B$6:$B$1174,0))),(MATCH(A44,'[1]liste reference'!$A$6:$A$1174,0)))</f>
        <v/>
      </c>
    </row>
    <row r="45" customFormat="false" ht="12.75" hidden="false" customHeight="false" outlineLevel="0" collapsed="false">
      <c r="A45" s="216"/>
      <c r="B45" s="217"/>
      <c r="C45" s="218"/>
      <c r="D45" s="219" t="str">
        <f aca="false">IF(ISERROR(VLOOKUP($A45,'[1]liste reference'!$A$6:$B$1174,2,0)),IF(ISERROR(VLOOKUP($A45,'[1]liste reference'!$B$6:$B$1174,1,0)),"",VLOOKUP($A45,'[1]liste reference'!$B$6:$B$1174,1,0)),VLOOKUP($A45,'[1]liste reference'!$A$6:$B$1174,2,0))</f>
        <v/>
      </c>
      <c r="E45" s="220" t="n">
        <f aca="false">IF(D45="",0,VLOOKUP(D45,D$22:D44,1,0))</f>
        <v>0</v>
      </c>
      <c r="F45" s="221" t="str">
        <f aca="false">IF(AND(OR(A45="",A45="!!!!!!"),B45="",C45=""),"",IF(OR(AND(B45="",C45=""),ISERROR(C45+B45)),"!!!",($B45*$B$7+$C45*$C$7)/100))</f>
        <v/>
      </c>
      <c r="G45" s="222" t="str">
        <f aca="false">IF(A45="","",IF(ISERROR(VLOOKUP($A45,'[1]liste reference'!$A$6:$Q$1174,9,0)),IF(ISERROR(VLOOKUP($A45,'[1]liste reference'!$B$6:$Q$1174,8,0)),"    -",VLOOKUP($A45,'[1]liste reference'!$B$6:$Q$1174,8,0)),VLOOKUP($A45,'[1]liste reference'!$A$6:$Q$1174,9,0)))</f>
        <v/>
      </c>
      <c r="H45" s="223" t="str">
        <f aca="false">IF(A45="","x",IF(ISERROR(VLOOKUP($A45,'[1]liste reference'!$A$6:$Q$1174,10,0)),IF(ISERROR(VLOOKUP($A45,'[1]liste reference'!$B$6:$Q$1174,9,0)),"x",VLOOKUP($A45,'[1]liste reference'!$B$6:$Q$1174,9,0)),VLOOKUP($A45,'[1]liste reference'!$A$6:$Q$1174,10,0)))</f>
        <v>x</v>
      </c>
      <c r="I45" s="8" t="str">
        <f aca="false">IF(A45="","",1)</f>
        <v/>
      </c>
      <c r="J45" s="224" t="str">
        <f aca="false">IF(ISNUMBER($H45),IF(ISERROR(VLOOKUP($A45,'[1]liste reference'!$A$6:$Q$1174,6,0)),IF(ISERROR(VLOOKUP($A45,'[1]liste reference'!$B$6:$Q$1174,5,0)),"nu",VLOOKUP($A45,'[1]liste reference'!$B$6:$Q$1174,5,0)),VLOOKUP($A45,'[1]liste reference'!$A$6:$Q$1174,6,0)),"nu")</f>
        <v>nu</v>
      </c>
      <c r="K45" s="224" t="str">
        <f aca="false">IF(ISNUMBER($H45),IF(ISERROR(VLOOKUP($A45,'[1]liste reference'!$A$6:$Q$1174,7,0)),IF(ISERROR(VLOOKUP($A45,'[1]liste reference'!$B$6:$Q$1174,6,0)),"nu",VLOOKUP($A45,'[1]liste reference'!$B$6:$Q$1174,6,0)),VLOOKUP($A45,'[1]liste reference'!$A$6:$Q$1174,7,0)),"nu")</f>
        <v>nu</v>
      </c>
      <c r="L45" s="207" t="str">
        <f aca="false">IF(A45="NEWCOD",IF(W45="","Renseigner le champ 'Nouveau taxon'",$W45),IF(ISTEXT($E45),"Taxon déjà saisi !",IF(OR(A45="",A45="!!!!!!"),"",IF(ISERROR(VLOOKUP($A45,'[1]liste reference'!$A$6:$B$1174,2,0)),IF(ISERROR(VLOOKUP($A45,'[1]liste reference'!$B$6:$B$1174,1,0)),"non répertorié ou synonyme. Vérifiez !",VLOOKUP($A45,'[1]liste reference'!$B$6:$B$1174,1,0)),VLOOKUP(A45,'[1]liste reference'!$A$6:$B$1174,2,0)))))</f>
        <v/>
      </c>
      <c r="M45" s="225"/>
      <c r="N45" s="225"/>
      <c r="O45" s="225"/>
      <c r="P45" s="226" t="s">
        <v>81</v>
      </c>
      <c r="Q45" s="227" t="str">
        <f aca="false">IF(OR($A45="NEWCOD",$A45="!!!!!!"),IF(X45="","NoCod",X45),IF($A45="","",IF(ISERROR(VLOOKUP($A45,'[1]liste reference'!$A$6:$H$1174,8,FALSE())),IF(ISERROR(VLOOKUP($A45,'[1]liste reference'!$B$6:$H$1174,7,FALSE())),"",VLOOKUP($A45,'[1]liste reference'!$B$6:$H$1174,7,FALSE())),VLOOKUP($A45,'[1]liste reference'!$A$6:$H$1174,8,FALSE()))))</f>
        <v/>
      </c>
      <c r="R45" s="211" t="str">
        <f aca="false">IF(ISTEXT(H45),"",(B45*$B$7/100)+(C45*$C$7/100))</f>
        <v/>
      </c>
      <c r="S45" s="212" t="str">
        <f aca="false">IF(OR(ISTEXT(H45),R45=0),"",IF(R45&lt;0.1,1,IF(R45&lt;1,2,IF(R45&lt;10,3,IF(R45&lt;50,4,IF(R45&gt;=50,5,""))))))</f>
        <v/>
      </c>
      <c r="T45" s="212" t="n">
        <f aca="false">IF(ISERROR(S45*J45),0,S45*J45)</f>
        <v>0</v>
      </c>
      <c r="U45" s="212" t="n">
        <f aca="false">IF(ISERROR(S45*J45*K45),0,S45*J45*K45)</f>
        <v>0</v>
      </c>
      <c r="V45" s="228" t="n">
        <f aca="false">IF(ISERROR(S45*K45),0,S45*K45)</f>
        <v>0</v>
      </c>
      <c r="W45" s="229"/>
      <c r="X45" s="230"/>
      <c r="Y45" s="215" t="str">
        <f aca="false">IF(AND(ISNUMBER(F45),OR(A45="",A45="!!!!!!")),"!!!!!!",IF(A45="new.cod","NEWCOD",IF(AND((Z45=""),ISTEXT(A45),A45&lt;&gt;"!!!!!!"),A45,IF(Z45="","",INDEX('[1]liste reference'!$A$6:$A$1174,Z45)))))</f>
        <v/>
      </c>
      <c r="Z45" s="197" t="str">
        <f aca="false">IF(ISERROR(MATCH(A45,'[1]liste reference'!$A$6:$A$1174,0)),IF(ISERROR(MATCH(A45,'[1]liste reference'!$B$6:$B$1174,0)),"",(MATCH(A45,'[1]liste reference'!$B$6:$B$1174,0))),(MATCH(A45,'[1]liste reference'!$A$6:$A$1174,0)))</f>
        <v/>
      </c>
    </row>
    <row r="46" customFormat="false" ht="12.75" hidden="false" customHeight="false" outlineLevel="0" collapsed="false">
      <c r="A46" s="216"/>
      <c r="B46" s="217"/>
      <c r="C46" s="218"/>
      <c r="D46" s="219" t="str">
        <f aca="false">IF(ISERROR(VLOOKUP($A46,'[1]liste reference'!$A$6:$B$1174,2,0)),IF(ISERROR(VLOOKUP($A46,'[1]liste reference'!$B$6:$B$1174,1,0)),"",VLOOKUP($A46,'[1]liste reference'!$B$6:$B$1174,1,0)),VLOOKUP($A46,'[1]liste reference'!$A$6:$B$1174,2,0))</f>
        <v/>
      </c>
      <c r="E46" s="220" t="n">
        <f aca="false">IF(D46="",0,VLOOKUP(D46,D$22:D45,1,0))</f>
        <v>0</v>
      </c>
      <c r="F46" s="221" t="str">
        <f aca="false">IF(AND(OR(A46="",A46="!!!!!!"),B46="",C46=""),"",IF(OR(AND(B46="",C46=""),ISERROR(C46+B46)),"!!!",($B46*$B$7+$C46*$C$7)/100))</f>
        <v/>
      </c>
      <c r="G46" s="222" t="str">
        <f aca="false">IF(A46="","",IF(ISERROR(VLOOKUP($A46,'[1]liste reference'!$A$6:$Q$1174,9,0)),IF(ISERROR(VLOOKUP($A46,'[1]liste reference'!$B$6:$Q$1174,8,0)),"    -",VLOOKUP($A46,'[1]liste reference'!$B$6:$Q$1174,8,0)),VLOOKUP($A46,'[1]liste reference'!$A$6:$Q$1174,9,0)))</f>
        <v/>
      </c>
      <c r="H46" s="223" t="str">
        <f aca="false">IF(A46="","x",IF(ISERROR(VLOOKUP($A46,'[1]liste reference'!$A$6:$Q$1174,10,0)),IF(ISERROR(VLOOKUP($A46,'[1]liste reference'!$B$6:$Q$1174,9,0)),"x",VLOOKUP($A46,'[1]liste reference'!$B$6:$Q$1174,9,0)),VLOOKUP($A46,'[1]liste reference'!$A$6:$Q$1174,10,0)))</f>
        <v>x</v>
      </c>
      <c r="I46" s="8" t="str">
        <f aca="false">IF(A46="","",1)</f>
        <v/>
      </c>
      <c r="J46" s="224" t="str">
        <f aca="false">IF(ISNUMBER($H46),IF(ISERROR(VLOOKUP($A46,'[1]liste reference'!$A$6:$Q$1174,6,0)),IF(ISERROR(VLOOKUP($A46,'[1]liste reference'!$B$6:$Q$1174,5,0)),"nu",VLOOKUP($A46,'[1]liste reference'!$B$6:$Q$1174,5,0)),VLOOKUP($A46,'[1]liste reference'!$A$6:$Q$1174,6,0)),"nu")</f>
        <v>nu</v>
      </c>
      <c r="K46" s="224" t="str">
        <f aca="false">IF(ISNUMBER($H46),IF(ISERROR(VLOOKUP($A46,'[1]liste reference'!$A$6:$Q$1174,7,0)),IF(ISERROR(VLOOKUP($A46,'[1]liste reference'!$B$6:$Q$1174,6,0)),"nu",VLOOKUP($A46,'[1]liste reference'!$B$6:$Q$1174,6,0)),VLOOKUP($A46,'[1]liste reference'!$A$6:$Q$1174,7,0)),"nu")</f>
        <v>nu</v>
      </c>
      <c r="L46" s="207" t="str">
        <f aca="false">IF(A46="NEWCOD",IF(W46="","Renseigner le champ 'Nouveau taxon'",$W46),IF(ISTEXT($E46),"Taxon déjà saisi !",IF(OR(A46="",A46="!!!!!!"),"",IF(ISERROR(VLOOKUP($A46,'[1]liste reference'!$A$6:$B$1174,2,0)),IF(ISERROR(VLOOKUP($A46,'[1]liste reference'!$B$6:$B$1174,1,0)),"non répertorié ou synonyme. Vérifiez !",VLOOKUP($A46,'[1]liste reference'!$B$6:$B$1174,1,0)),VLOOKUP(A46,'[1]liste reference'!$A$6:$B$1174,2,0)))))</f>
        <v/>
      </c>
      <c r="M46" s="225"/>
      <c r="N46" s="225"/>
      <c r="O46" s="225"/>
      <c r="P46" s="226" t="s">
        <v>81</v>
      </c>
      <c r="Q46" s="227" t="str">
        <f aca="false">IF(OR($A46="NEWCOD",$A46="!!!!!!"),IF(X46="","NoCod",X46),IF($A46="","",IF(ISERROR(VLOOKUP($A46,'[1]liste reference'!$A$6:$H$1174,8,FALSE())),IF(ISERROR(VLOOKUP($A46,'[1]liste reference'!$B$6:$H$1174,7,FALSE())),"",VLOOKUP($A46,'[1]liste reference'!$B$6:$H$1174,7,FALSE())),VLOOKUP($A46,'[1]liste reference'!$A$6:$H$1174,8,FALSE()))))</f>
        <v/>
      </c>
      <c r="R46" s="211" t="str">
        <f aca="false">IF(ISTEXT(H46),"",(B46*$B$7/100)+(C46*$C$7/100))</f>
        <v/>
      </c>
      <c r="S46" s="212" t="str">
        <f aca="false">IF(OR(ISTEXT(H46),R46=0),"",IF(R46&lt;0.1,1,IF(R46&lt;1,2,IF(R46&lt;10,3,IF(R46&lt;50,4,IF(R46&gt;=50,5,""))))))</f>
        <v/>
      </c>
      <c r="T46" s="212" t="n">
        <f aca="false">IF(ISERROR(S46*J46),0,S46*J46)</f>
        <v>0</v>
      </c>
      <c r="U46" s="212" t="n">
        <f aca="false">IF(ISERROR(S46*J46*K46),0,S46*J46*K46)</f>
        <v>0</v>
      </c>
      <c r="V46" s="228" t="n">
        <f aca="false">IF(ISERROR(S46*K46),0,S46*K46)</f>
        <v>0</v>
      </c>
      <c r="W46" s="229"/>
      <c r="X46" s="230"/>
      <c r="Y46" s="215" t="str">
        <f aca="false">IF(AND(ISNUMBER(F46),OR(A46="",A46="!!!!!!")),"!!!!!!",IF(A46="new.cod","NEWCOD",IF(AND((Z46=""),ISTEXT(A46),A46&lt;&gt;"!!!!!!"),A46,IF(Z46="","",INDEX('[1]liste reference'!$A$6:$A$1174,Z46)))))</f>
        <v/>
      </c>
      <c r="Z46" s="197" t="str">
        <f aca="false">IF(ISERROR(MATCH(A46,'[1]liste reference'!$A$6:$A$1174,0)),IF(ISERROR(MATCH(A46,'[1]liste reference'!$B$6:$B$1174,0)),"",(MATCH(A46,'[1]liste reference'!$B$6:$B$1174,0))),(MATCH(A46,'[1]liste reference'!$A$6:$A$1174,0)))</f>
        <v/>
      </c>
    </row>
    <row r="47" customFormat="false" ht="12.75" hidden="false" customHeight="false" outlineLevel="0" collapsed="false">
      <c r="A47" s="216"/>
      <c r="B47" s="217"/>
      <c r="C47" s="218"/>
      <c r="D47" s="219" t="str">
        <f aca="false">IF(ISERROR(VLOOKUP($A47,'[1]liste reference'!$A$6:$B$1174,2,0)),IF(ISERROR(VLOOKUP($A47,'[1]liste reference'!$B$6:$B$1174,1,0)),"",VLOOKUP($A47,'[1]liste reference'!$B$6:$B$1174,1,0)),VLOOKUP($A47,'[1]liste reference'!$A$6:$B$1174,2,0))</f>
        <v/>
      </c>
      <c r="E47" s="220" t="n">
        <f aca="false">IF(D47="",0,VLOOKUP(D47,D$22:D46,1,0))</f>
        <v>0</v>
      </c>
      <c r="F47" s="221" t="str">
        <f aca="false">IF(AND(OR(A47="",A47="!!!!!!"),B47="",C47=""),"",IF(OR(AND(B47="",C47=""),ISERROR(C47+B47)),"!!!",($B47*$B$7+$C47*$C$7)/100))</f>
        <v/>
      </c>
      <c r="G47" s="222" t="str">
        <f aca="false">IF(A47="","",IF(ISERROR(VLOOKUP($A47,'[1]liste reference'!$A$6:$Q$1174,9,0)),IF(ISERROR(VLOOKUP($A47,'[1]liste reference'!$B$6:$Q$1174,8,0)),"    -",VLOOKUP($A47,'[1]liste reference'!$B$6:$Q$1174,8,0)),VLOOKUP($A47,'[1]liste reference'!$A$6:$Q$1174,9,0)))</f>
        <v/>
      </c>
      <c r="H47" s="223" t="str">
        <f aca="false">IF(A47="","x",IF(ISERROR(VLOOKUP($A47,'[1]liste reference'!$A$6:$Q$1174,10,0)),IF(ISERROR(VLOOKUP($A47,'[1]liste reference'!$B$6:$Q$1174,9,0)),"x",VLOOKUP($A47,'[1]liste reference'!$B$6:$Q$1174,9,0)),VLOOKUP($A47,'[1]liste reference'!$A$6:$Q$1174,10,0)))</f>
        <v>x</v>
      </c>
      <c r="I47" s="8" t="str">
        <f aca="false">IF(A47="","",1)</f>
        <v/>
      </c>
      <c r="J47" s="224" t="str">
        <f aca="false">IF(ISNUMBER($H47),IF(ISERROR(VLOOKUP($A47,'[1]liste reference'!$A$6:$Q$1174,6,0)),IF(ISERROR(VLOOKUP($A47,'[1]liste reference'!$B$6:$Q$1174,5,0)),"nu",VLOOKUP($A47,'[1]liste reference'!$B$6:$Q$1174,5,0)),VLOOKUP($A47,'[1]liste reference'!$A$6:$Q$1174,6,0)),"nu")</f>
        <v>nu</v>
      </c>
      <c r="K47" s="224" t="str">
        <f aca="false">IF(ISNUMBER($H47),IF(ISERROR(VLOOKUP($A47,'[1]liste reference'!$A$6:$Q$1174,7,0)),IF(ISERROR(VLOOKUP($A47,'[1]liste reference'!$B$6:$Q$1174,6,0)),"nu",VLOOKUP($A47,'[1]liste reference'!$B$6:$Q$1174,6,0)),VLOOKUP($A47,'[1]liste reference'!$A$6:$Q$1174,7,0)),"nu")</f>
        <v>nu</v>
      </c>
      <c r="L47" s="207" t="str">
        <f aca="false">IF(A47="NEWCOD",IF(W47="","Renseigner le champ 'Nouveau taxon'",$W47),IF(ISTEXT($E47),"Taxon déjà saisi !",IF(OR(A47="",A47="!!!!!!"),"",IF(ISERROR(VLOOKUP($A47,'[1]liste reference'!$A$6:$B$1174,2,0)),IF(ISERROR(VLOOKUP($A47,'[1]liste reference'!$B$6:$B$1174,1,0)),"non répertorié ou synonyme. Vérifiez !",VLOOKUP($A47,'[1]liste reference'!$B$6:$B$1174,1,0)),VLOOKUP(A47,'[1]liste reference'!$A$6:$B$1174,2,0)))))</f>
        <v/>
      </c>
      <c r="M47" s="225"/>
      <c r="N47" s="225"/>
      <c r="O47" s="225"/>
      <c r="P47" s="226" t="s">
        <v>81</v>
      </c>
      <c r="Q47" s="227" t="str">
        <f aca="false">IF(OR($A47="NEWCOD",$A47="!!!!!!"),IF(X47="","NoCod",X47),IF($A47="","",IF(ISERROR(VLOOKUP($A47,'[1]liste reference'!$A$6:$H$1174,8,FALSE())),IF(ISERROR(VLOOKUP($A47,'[1]liste reference'!$B$6:$H$1174,7,FALSE())),"",VLOOKUP($A47,'[1]liste reference'!$B$6:$H$1174,7,FALSE())),VLOOKUP($A47,'[1]liste reference'!$A$6:$H$1174,8,FALSE()))))</f>
        <v/>
      </c>
      <c r="R47" s="211" t="str">
        <f aca="false">IF(ISTEXT(H47),"",(B47*$B$7/100)+(C47*$C$7/100))</f>
        <v/>
      </c>
      <c r="S47" s="212" t="str">
        <f aca="false">IF(OR(ISTEXT(H47),R47=0),"",IF(R47&lt;0.1,1,IF(R47&lt;1,2,IF(R47&lt;10,3,IF(R47&lt;50,4,IF(R47&gt;=50,5,""))))))</f>
        <v/>
      </c>
      <c r="T47" s="212" t="n">
        <f aca="false">IF(ISERROR(S47*J47),0,S47*J47)</f>
        <v>0</v>
      </c>
      <c r="U47" s="212" t="n">
        <f aca="false">IF(ISERROR(S47*J47*K47),0,S47*J47*K47)</f>
        <v>0</v>
      </c>
      <c r="V47" s="228" t="n">
        <f aca="false">IF(ISERROR(S47*K47),0,S47*K47)</f>
        <v>0</v>
      </c>
      <c r="W47" s="229"/>
      <c r="X47" s="230"/>
      <c r="Y47" s="215" t="str">
        <f aca="false">IF(AND(ISNUMBER(F47),OR(A47="",A47="!!!!!!")),"!!!!!!",IF(A47="new.cod","NEWCOD",IF(AND((Z47=""),ISTEXT(A47),A47&lt;&gt;"!!!!!!"),A47,IF(Z47="","",INDEX('[1]liste reference'!$A$6:$A$1174,Z47)))))</f>
        <v/>
      </c>
      <c r="Z47" s="197" t="str">
        <f aca="false">IF(ISERROR(MATCH(A47,'[1]liste reference'!$A$6:$A$1174,0)),IF(ISERROR(MATCH(A47,'[1]liste reference'!$B$6:$B$1174,0)),"",(MATCH(A47,'[1]liste reference'!$B$6:$B$1174,0))),(MATCH(A47,'[1]liste reference'!$A$6:$A$1174,0)))</f>
        <v/>
      </c>
    </row>
    <row r="48" customFormat="false" ht="12.75" hidden="false" customHeight="false" outlineLevel="0" collapsed="false">
      <c r="A48" s="216"/>
      <c r="B48" s="217"/>
      <c r="C48" s="218"/>
      <c r="D48" s="219" t="str">
        <f aca="false">IF(ISERROR(VLOOKUP($A48,'[1]liste reference'!$A$6:$B$1174,2,0)),IF(ISERROR(VLOOKUP($A48,'[1]liste reference'!$B$6:$B$1174,1,0)),"",VLOOKUP($A48,'[1]liste reference'!$B$6:$B$1174,1,0)),VLOOKUP($A48,'[1]liste reference'!$A$6:$B$1174,2,0))</f>
        <v/>
      </c>
      <c r="E48" s="220" t="n">
        <f aca="false">IF(D48="",0,VLOOKUP(D48,D$22:D47,1,0))</f>
        <v>0</v>
      </c>
      <c r="F48" s="221" t="str">
        <f aca="false">IF(AND(OR(A48="",A48="!!!!!!"),B48="",C48=""),"",IF(OR(AND(B48="",C48=""),ISERROR(C48+B48)),"!!!",($B48*$B$7+$C48*$C$7)/100))</f>
        <v/>
      </c>
      <c r="G48" s="222" t="str">
        <f aca="false">IF(A48="","",IF(ISERROR(VLOOKUP($A48,'[1]liste reference'!$A$6:$Q$1174,9,0)),IF(ISERROR(VLOOKUP($A48,'[1]liste reference'!$B$6:$Q$1174,8,0)),"    -",VLOOKUP($A48,'[1]liste reference'!$B$6:$Q$1174,8,0)),VLOOKUP($A48,'[1]liste reference'!$A$6:$Q$1174,9,0)))</f>
        <v/>
      </c>
      <c r="H48" s="223" t="str">
        <f aca="false">IF(A48="","x",IF(ISERROR(VLOOKUP($A48,'[1]liste reference'!$A$6:$Q$1174,10,0)),IF(ISERROR(VLOOKUP($A48,'[1]liste reference'!$B$6:$Q$1174,9,0)),"x",VLOOKUP($A48,'[1]liste reference'!$B$6:$Q$1174,9,0)),VLOOKUP($A48,'[1]liste reference'!$A$6:$Q$1174,10,0)))</f>
        <v>x</v>
      </c>
      <c r="I48" s="8" t="str">
        <f aca="false">IF(A48="","",1)</f>
        <v/>
      </c>
      <c r="J48" s="224" t="str">
        <f aca="false">IF(ISNUMBER($H48),IF(ISERROR(VLOOKUP($A48,'[1]liste reference'!$A$6:$Q$1174,6,0)),IF(ISERROR(VLOOKUP($A48,'[1]liste reference'!$B$6:$Q$1174,5,0)),"nu",VLOOKUP($A48,'[1]liste reference'!$B$6:$Q$1174,5,0)),VLOOKUP($A48,'[1]liste reference'!$A$6:$Q$1174,6,0)),"nu")</f>
        <v>nu</v>
      </c>
      <c r="K48" s="224" t="str">
        <f aca="false">IF(ISNUMBER($H48),IF(ISERROR(VLOOKUP($A48,'[1]liste reference'!$A$6:$Q$1174,7,0)),IF(ISERROR(VLOOKUP($A48,'[1]liste reference'!$B$6:$Q$1174,6,0)),"nu",VLOOKUP($A48,'[1]liste reference'!$B$6:$Q$1174,6,0)),VLOOKUP($A48,'[1]liste reference'!$A$6:$Q$1174,7,0)),"nu")</f>
        <v>nu</v>
      </c>
      <c r="L48" s="207" t="str">
        <f aca="false">IF(A48="NEWCOD",IF(W48="","Renseigner le champ 'Nouveau taxon'",$W48),IF(ISTEXT($E48),"Taxon déjà saisi !",IF(OR(A48="",A48="!!!!!!"),"",IF(ISERROR(VLOOKUP($A48,'[1]liste reference'!$A$6:$B$1174,2,0)),IF(ISERROR(VLOOKUP($A48,'[1]liste reference'!$B$6:$B$1174,1,0)),"non répertorié ou synonyme. Vérifiez !",VLOOKUP($A48,'[1]liste reference'!$B$6:$B$1174,1,0)),VLOOKUP(A48,'[1]liste reference'!$A$6:$B$1174,2,0)))))</f>
        <v/>
      </c>
      <c r="M48" s="225"/>
      <c r="N48" s="225"/>
      <c r="O48" s="225"/>
      <c r="P48" s="226" t="s">
        <v>81</v>
      </c>
      <c r="Q48" s="227" t="str">
        <f aca="false">IF(OR($A48="NEWCOD",$A48="!!!!!!"),IF(X48="","NoCod",X48),IF($A48="","",IF(ISERROR(VLOOKUP($A48,'[1]liste reference'!$A$6:$H$1174,8,FALSE())),IF(ISERROR(VLOOKUP($A48,'[1]liste reference'!$B$6:$H$1174,7,FALSE())),"",VLOOKUP($A48,'[1]liste reference'!$B$6:$H$1174,7,FALSE())),VLOOKUP($A48,'[1]liste reference'!$A$6:$H$1174,8,FALSE()))))</f>
        <v/>
      </c>
      <c r="R48" s="211" t="str">
        <f aca="false">IF(ISTEXT(H48),"",(B48*$B$7/100)+(C48*$C$7/100))</f>
        <v/>
      </c>
      <c r="S48" s="212" t="str">
        <f aca="false">IF(OR(ISTEXT(H48),R48=0),"",IF(R48&lt;0.1,1,IF(R48&lt;1,2,IF(R48&lt;10,3,IF(R48&lt;50,4,IF(R48&gt;=50,5,""))))))</f>
        <v/>
      </c>
      <c r="T48" s="212" t="n">
        <f aca="false">IF(ISERROR(S48*J48),0,S48*J48)</f>
        <v>0</v>
      </c>
      <c r="U48" s="212" t="n">
        <f aca="false">IF(ISERROR(S48*J48*K48),0,S48*J48*K48)</f>
        <v>0</v>
      </c>
      <c r="V48" s="228" t="n">
        <f aca="false">IF(ISERROR(S48*K48),0,S48*K48)</f>
        <v>0</v>
      </c>
      <c r="W48" s="229"/>
      <c r="X48" s="230"/>
      <c r="Y48" s="215" t="str">
        <f aca="false">IF(AND(ISNUMBER(F48),OR(A48="",A48="!!!!!!")),"!!!!!!",IF(A48="new.cod","NEWCOD",IF(AND((Z48=""),ISTEXT(A48),A48&lt;&gt;"!!!!!!"),A48,IF(Z48="","",INDEX('[1]liste reference'!$A$6:$A$1174,Z48)))))</f>
        <v/>
      </c>
      <c r="Z48" s="197" t="str">
        <f aca="false">IF(ISERROR(MATCH(A48,'[1]liste reference'!$A$6:$A$1174,0)),IF(ISERROR(MATCH(A48,'[1]liste reference'!$B$6:$B$1174,0)),"",(MATCH(A48,'[1]liste reference'!$B$6:$B$1174,0))),(MATCH(A48,'[1]liste reference'!$A$6:$A$1174,0)))</f>
        <v/>
      </c>
    </row>
    <row r="49" customFormat="false" ht="12.75" hidden="false" customHeight="false" outlineLevel="0" collapsed="false">
      <c r="A49" s="216"/>
      <c r="B49" s="217"/>
      <c r="C49" s="218"/>
      <c r="D49" s="219" t="str">
        <f aca="false">IF(ISERROR(VLOOKUP($A49,'[1]liste reference'!$A$6:$B$1174,2,0)),IF(ISERROR(VLOOKUP($A49,'[1]liste reference'!$B$6:$B$1174,1,0)),"",VLOOKUP($A49,'[1]liste reference'!$B$6:$B$1174,1,0)),VLOOKUP($A49,'[1]liste reference'!$A$6:$B$1174,2,0))</f>
        <v/>
      </c>
      <c r="E49" s="220" t="n">
        <f aca="false">IF(D49="",0,VLOOKUP(D49,D$22:D48,1,0))</f>
        <v>0</v>
      </c>
      <c r="F49" s="221" t="str">
        <f aca="false">IF(AND(OR(A49="",A49="!!!!!!"),B49="",C49=""),"",IF(OR(AND(B49="",C49=""),ISERROR(C49+B49)),"!!!",($B49*$B$7+$C49*$C$7)/100))</f>
        <v/>
      </c>
      <c r="G49" s="222" t="str">
        <f aca="false">IF(A49="","",IF(ISERROR(VLOOKUP($A49,'[1]liste reference'!$A$6:$Q$1174,9,0)),IF(ISERROR(VLOOKUP($A49,'[1]liste reference'!$B$6:$Q$1174,8,0)),"    -",VLOOKUP($A49,'[1]liste reference'!$B$6:$Q$1174,8,0)),VLOOKUP($A49,'[1]liste reference'!$A$6:$Q$1174,9,0)))</f>
        <v/>
      </c>
      <c r="H49" s="223" t="str">
        <f aca="false">IF(A49="","x",IF(ISERROR(VLOOKUP($A49,'[1]liste reference'!$A$6:$Q$1174,10,0)),IF(ISERROR(VLOOKUP($A49,'[1]liste reference'!$B$6:$Q$1174,9,0)),"x",VLOOKUP($A49,'[1]liste reference'!$B$6:$Q$1174,9,0)),VLOOKUP($A49,'[1]liste reference'!$A$6:$Q$1174,10,0)))</f>
        <v>x</v>
      </c>
      <c r="I49" s="8" t="str">
        <f aca="false">IF(A49="","",1)</f>
        <v/>
      </c>
      <c r="J49" s="224" t="str">
        <f aca="false">IF(ISNUMBER($H49),IF(ISERROR(VLOOKUP($A49,'[1]liste reference'!$A$6:$Q$1174,6,0)),IF(ISERROR(VLOOKUP($A49,'[1]liste reference'!$B$6:$Q$1174,5,0)),"nu",VLOOKUP($A49,'[1]liste reference'!$B$6:$Q$1174,5,0)),VLOOKUP($A49,'[1]liste reference'!$A$6:$Q$1174,6,0)),"nu")</f>
        <v>nu</v>
      </c>
      <c r="K49" s="224" t="str">
        <f aca="false">IF(ISNUMBER($H49),IF(ISERROR(VLOOKUP($A49,'[1]liste reference'!$A$6:$Q$1174,7,0)),IF(ISERROR(VLOOKUP($A49,'[1]liste reference'!$B$6:$Q$1174,6,0)),"nu",VLOOKUP($A49,'[1]liste reference'!$B$6:$Q$1174,6,0)),VLOOKUP($A49,'[1]liste reference'!$A$6:$Q$1174,7,0)),"nu")</f>
        <v>nu</v>
      </c>
      <c r="L49" s="207" t="str">
        <f aca="false">IF(A49="NEWCOD",IF(W49="","Renseigner le champ 'Nouveau taxon'",$W49),IF(ISTEXT($E49),"Taxon déjà saisi !",IF(OR(A49="",A49="!!!!!!"),"",IF(ISERROR(VLOOKUP($A49,'[1]liste reference'!$A$6:$B$1174,2,0)),IF(ISERROR(VLOOKUP($A49,'[1]liste reference'!$B$6:$B$1174,1,0)),"non répertorié ou synonyme. Vérifiez !",VLOOKUP($A49,'[1]liste reference'!$B$6:$B$1174,1,0)),VLOOKUP(A49,'[1]liste reference'!$A$6:$B$1174,2,0)))))</f>
        <v/>
      </c>
      <c r="M49" s="225"/>
      <c r="N49" s="225"/>
      <c r="O49" s="225"/>
      <c r="P49" s="226" t="s">
        <v>81</v>
      </c>
      <c r="Q49" s="227" t="str">
        <f aca="false">IF(OR($A49="NEWCOD",$A49="!!!!!!"),IF(X49="","NoCod",X49),IF($A49="","",IF(ISERROR(VLOOKUP($A49,'[1]liste reference'!$A$6:$H$1174,8,FALSE())),IF(ISERROR(VLOOKUP($A49,'[1]liste reference'!$B$6:$H$1174,7,FALSE())),"",VLOOKUP($A49,'[1]liste reference'!$B$6:$H$1174,7,FALSE())),VLOOKUP($A49,'[1]liste reference'!$A$6:$H$1174,8,FALSE()))))</f>
        <v/>
      </c>
      <c r="R49" s="211" t="str">
        <f aca="false">IF(ISTEXT(H49),"",(B49*$B$7/100)+(C49*$C$7/100))</f>
        <v/>
      </c>
      <c r="S49" s="212" t="str">
        <f aca="false">IF(OR(ISTEXT(H49),R49=0),"",IF(R49&lt;0.1,1,IF(R49&lt;1,2,IF(R49&lt;10,3,IF(R49&lt;50,4,IF(R49&gt;=50,5,""))))))</f>
        <v/>
      </c>
      <c r="T49" s="212" t="n">
        <f aca="false">IF(ISERROR(S49*J49),0,S49*J49)</f>
        <v>0</v>
      </c>
      <c r="U49" s="212" t="n">
        <f aca="false">IF(ISERROR(S49*J49*K49),0,S49*J49*K49)</f>
        <v>0</v>
      </c>
      <c r="V49" s="228" t="n">
        <f aca="false">IF(ISERROR(S49*K49),0,S49*K49)</f>
        <v>0</v>
      </c>
      <c r="W49" s="229"/>
      <c r="X49" s="230"/>
      <c r="Y49" s="215" t="str">
        <f aca="false">IF(AND(ISNUMBER(F49),OR(A49="",A49="!!!!!!")),"!!!!!!",IF(A49="new.cod","NEWCOD",IF(AND((Z49=""),ISTEXT(A49),A49&lt;&gt;"!!!!!!"),A49,IF(Z49="","",INDEX('[1]liste reference'!$A$6:$A$1174,Z49)))))</f>
        <v/>
      </c>
      <c r="Z49" s="197" t="str">
        <f aca="false">IF(ISERROR(MATCH(A49,'[1]liste reference'!$A$6:$A$1174,0)),IF(ISERROR(MATCH(A49,'[1]liste reference'!$B$6:$B$1174,0)),"",(MATCH(A49,'[1]liste reference'!$B$6:$B$1174,0))),(MATCH(A49,'[1]liste reference'!$A$6:$A$1174,0)))</f>
        <v/>
      </c>
    </row>
    <row r="50" customFormat="false" ht="12.75" hidden="false" customHeight="false" outlineLevel="0" collapsed="false">
      <c r="A50" s="216"/>
      <c r="B50" s="217"/>
      <c r="C50" s="218"/>
      <c r="D50" s="219" t="str">
        <f aca="false">IF(ISERROR(VLOOKUP($A50,'[1]liste reference'!$A$6:$B$1174,2,0)),IF(ISERROR(VLOOKUP($A50,'[1]liste reference'!$B$6:$B$1174,1,0)),"",VLOOKUP($A50,'[1]liste reference'!$B$6:$B$1174,1,0)),VLOOKUP($A50,'[1]liste reference'!$A$6:$B$1174,2,0))</f>
        <v/>
      </c>
      <c r="E50" s="220" t="n">
        <f aca="false">IF(D50="",0,VLOOKUP(D50,D$22:D49,1,0))</f>
        <v>0</v>
      </c>
      <c r="F50" s="221" t="str">
        <f aca="false">IF(AND(OR(A50="",A50="!!!!!!"),B50="",C50=""),"",IF(OR(AND(B50="",C50=""),ISERROR(C50+B50)),"!!!",($B50*$B$7+$C50*$C$7)/100))</f>
        <v/>
      </c>
      <c r="G50" s="222" t="str">
        <f aca="false">IF(A50="","",IF(ISERROR(VLOOKUP($A50,'[1]liste reference'!$A$6:$Q$1174,9,0)),IF(ISERROR(VLOOKUP($A50,'[1]liste reference'!$B$6:$Q$1174,8,0)),"    -",VLOOKUP($A50,'[1]liste reference'!$B$6:$Q$1174,8,0)),VLOOKUP($A50,'[1]liste reference'!$A$6:$Q$1174,9,0)))</f>
        <v/>
      </c>
      <c r="H50" s="223" t="str">
        <f aca="false">IF(A50="","x",IF(ISERROR(VLOOKUP($A50,'[1]liste reference'!$A$6:$Q$1174,10,0)),IF(ISERROR(VLOOKUP($A50,'[1]liste reference'!$B$6:$Q$1174,9,0)),"x",VLOOKUP($A50,'[1]liste reference'!$B$6:$Q$1174,9,0)),VLOOKUP($A50,'[1]liste reference'!$A$6:$Q$1174,10,0)))</f>
        <v>x</v>
      </c>
      <c r="I50" s="8" t="str">
        <f aca="false">IF(A50="","",1)</f>
        <v/>
      </c>
      <c r="J50" s="224" t="str">
        <f aca="false">IF(ISNUMBER($H50),IF(ISERROR(VLOOKUP($A50,'[1]liste reference'!$A$6:$Q$1174,6,0)),IF(ISERROR(VLOOKUP($A50,'[1]liste reference'!$B$6:$Q$1174,5,0)),"nu",VLOOKUP($A50,'[1]liste reference'!$B$6:$Q$1174,5,0)),VLOOKUP($A50,'[1]liste reference'!$A$6:$Q$1174,6,0)),"nu")</f>
        <v>nu</v>
      </c>
      <c r="K50" s="224" t="str">
        <f aca="false">IF(ISNUMBER($H50),IF(ISERROR(VLOOKUP($A50,'[1]liste reference'!$A$6:$Q$1174,7,0)),IF(ISERROR(VLOOKUP($A50,'[1]liste reference'!$B$6:$Q$1174,6,0)),"nu",VLOOKUP($A50,'[1]liste reference'!$B$6:$Q$1174,6,0)),VLOOKUP($A50,'[1]liste reference'!$A$6:$Q$1174,7,0)),"nu")</f>
        <v>nu</v>
      </c>
      <c r="L50" s="207" t="str">
        <f aca="false">IF(A50="NEWCOD",IF(W50="","Renseigner le champ 'Nouveau taxon'",$W50),IF(ISTEXT($E50),"Taxon déjà saisi !",IF(OR(A50="",A50="!!!!!!"),"",IF(ISERROR(VLOOKUP($A50,'[1]liste reference'!$A$6:$B$1174,2,0)),IF(ISERROR(VLOOKUP($A50,'[1]liste reference'!$B$6:$B$1174,1,0)),"non répertorié ou synonyme. Vérifiez !",VLOOKUP($A50,'[1]liste reference'!$B$6:$B$1174,1,0)),VLOOKUP(A50,'[1]liste reference'!$A$6:$B$1174,2,0)))))</f>
        <v/>
      </c>
      <c r="M50" s="225"/>
      <c r="N50" s="225"/>
      <c r="O50" s="225"/>
      <c r="P50" s="226" t="s">
        <v>81</v>
      </c>
      <c r="Q50" s="227" t="str">
        <f aca="false">IF(OR($A50="NEWCOD",$A50="!!!!!!"),IF(X50="","NoCod",X50),IF($A50="","",IF(ISERROR(VLOOKUP($A50,'[1]liste reference'!$A$6:$H$1174,8,FALSE())),IF(ISERROR(VLOOKUP($A50,'[1]liste reference'!$B$6:$H$1174,7,FALSE())),"",VLOOKUP($A50,'[1]liste reference'!$B$6:$H$1174,7,FALSE())),VLOOKUP($A50,'[1]liste reference'!$A$6:$H$1174,8,FALSE()))))</f>
        <v/>
      </c>
      <c r="R50" s="211" t="str">
        <f aca="false">IF(ISTEXT(H50),"",(B50*$B$7/100)+(C50*$C$7/100))</f>
        <v/>
      </c>
      <c r="S50" s="212" t="str">
        <f aca="false">IF(OR(ISTEXT(H50),R50=0),"",IF(R50&lt;0.1,1,IF(R50&lt;1,2,IF(R50&lt;10,3,IF(R50&lt;50,4,IF(R50&gt;=50,5,""))))))</f>
        <v/>
      </c>
      <c r="T50" s="212" t="n">
        <f aca="false">IF(ISERROR(S50*J50),0,S50*J50)</f>
        <v>0</v>
      </c>
      <c r="U50" s="212" t="n">
        <f aca="false">IF(ISERROR(S50*J50*K50),0,S50*J50*K50)</f>
        <v>0</v>
      </c>
      <c r="V50" s="228" t="n">
        <f aca="false">IF(ISERROR(S50*K50),0,S50*K50)</f>
        <v>0</v>
      </c>
      <c r="W50" s="229"/>
      <c r="X50" s="230"/>
      <c r="Y50" s="215" t="str">
        <f aca="false">IF(AND(ISNUMBER(F50),OR(A50="",A50="!!!!!!")),"!!!!!!",IF(A50="new.cod","NEWCOD",IF(AND((Z50=""),ISTEXT(A50),A50&lt;&gt;"!!!!!!"),A50,IF(Z50="","",INDEX('[1]liste reference'!$A$6:$A$1174,Z50)))))</f>
        <v/>
      </c>
      <c r="Z50" s="197" t="str">
        <f aca="false">IF(ISERROR(MATCH(A50,'[1]liste reference'!$A$6:$A$1174,0)),IF(ISERROR(MATCH(A50,'[1]liste reference'!$B$6:$B$1174,0)),"",(MATCH(A50,'[1]liste reference'!$B$6:$B$1174,0))),(MATCH(A50,'[1]liste reference'!$A$6:$A$1174,0)))</f>
        <v/>
      </c>
    </row>
    <row r="51" customFormat="false" ht="12.75" hidden="false" customHeight="false" outlineLevel="0" collapsed="false">
      <c r="A51" s="216"/>
      <c r="B51" s="217"/>
      <c r="C51" s="218"/>
      <c r="D51" s="219" t="str">
        <f aca="false">IF(ISERROR(VLOOKUP($A51,'[1]liste reference'!$A$6:$B$1174,2,0)),IF(ISERROR(VLOOKUP($A51,'[1]liste reference'!$B$6:$B$1174,1,0)),"",VLOOKUP($A51,'[1]liste reference'!$B$6:$B$1174,1,0)),VLOOKUP($A51,'[1]liste reference'!$A$6:$B$1174,2,0))</f>
        <v/>
      </c>
      <c r="E51" s="220" t="n">
        <f aca="false">IF(D51="",0,VLOOKUP(D51,D$22:D50,1,0))</f>
        <v>0</v>
      </c>
      <c r="F51" s="221" t="str">
        <f aca="false">IF(AND(OR(A51="",A51="!!!!!!"),B51="",C51=""),"",IF(OR(AND(B51="",C51=""),ISERROR(C51+B51)),"!!!",($B51*$B$7+$C51*$C$7)/100))</f>
        <v/>
      </c>
      <c r="G51" s="222" t="str">
        <f aca="false">IF(A51="","",IF(ISERROR(VLOOKUP($A51,'[1]liste reference'!$A$6:$Q$1174,9,0)),IF(ISERROR(VLOOKUP($A51,'[1]liste reference'!$B$6:$Q$1174,8,0)),"    -",VLOOKUP($A51,'[1]liste reference'!$B$6:$Q$1174,8,0)),VLOOKUP($A51,'[1]liste reference'!$A$6:$Q$1174,9,0)))</f>
        <v/>
      </c>
      <c r="H51" s="223" t="str">
        <f aca="false">IF(A51="","x",IF(ISERROR(VLOOKUP($A51,'[1]liste reference'!$A$6:$Q$1174,10,0)),IF(ISERROR(VLOOKUP($A51,'[1]liste reference'!$B$6:$Q$1174,9,0)),"x",VLOOKUP($A51,'[1]liste reference'!$B$6:$Q$1174,9,0)),VLOOKUP($A51,'[1]liste reference'!$A$6:$Q$1174,10,0)))</f>
        <v>x</v>
      </c>
      <c r="I51" s="8" t="str">
        <f aca="false">IF(A51="","",1)</f>
        <v/>
      </c>
      <c r="J51" s="224" t="str">
        <f aca="false">IF(ISNUMBER($H51),IF(ISERROR(VLOOKUP($A51,'[1]liste reference'!$A$6:$Q$1174,6,0)),IF(ISERROR(VLOOKUP($A51,'[1]liste reference'!$B$6:$Q$1174,5,0)),"nu",VLOOKUP($A51,'[1]liste reference'!$B$6:$Q$1174,5,0)),VLOOKUP($A51,'[1]liste reference'!$A$6:$Q$1174,6,0)),"nu")</f>
        <v>nu</v>
      </c>
      <c r="K51" s="224" t="str">
        <f aca="false">IF(ISNUMBER($H51),IF(ISERROR(VLOOKUP($A51,'[1]liste reference'!$A$6:$Q$1174,7,0)),IF(ISERROR(VLOOKUP($A51,'[1]liste reference'!$B$6:$Q$1174,6,0)),"nu",VLOOKUP($A51,'[1]liste reference'!$B$6:$Q$1174,6,0)),VLOOKUP($A51,'[1]liste reference'!$A$6:$Q$1174,7,0)),"nu")</f>
        <v>nu</v>
      </c>
      <c r="L51" s="207" t="str">
        <f aca="false">IF(A51="NEWCOD",IF(W51="","Renseigner le champ 'Nouveau taxon'",$W51),IF(ISTEXT($E51),"Taxon déjà saisi !",IF(OR(A51="",A51="!!!!!!"),"",IF(ISERROR(VLOOKUP($A51,'[1]liste reference'!$A$6:$B$1174,2,0)),IF(ISERROR(VLOOKUP($A51,'[1]liste reference'!$B$6:$B$1174,1,0)),"non répertorié ou synonyme. Vérifiez !",VLOOKUP($A51,'[1]liste reference'!$B$6:$B$1174,1,0)),VLOOKUP(A51,'[1]liste reference'!$A$6:$B$1174,2,0)))))</f>
        <v/>
      </c>
      <c r="M51" s="225"/>
      <c r="N51" s="225"/>
      <c r="O51" s="225"/>
      <c r="P51" s="226" t="s">
        <v>81</v>
      </c>
      <c r="Q51" s="227" t="str">
        <f aca="false">IF(OR($A51="NEWCOD",$A51="!!!!!!"),IF(X51="","NoCod",X51),IF($A51="","",IF(ISERROR(VLOOKUP($A51,'[1]liste reference'!$A$6:$H$1174,8,FALSE())),IF(ISERROR(VLOOKUP($A51,'[1]liste reference'!$B$6:$H$1174,7,FALSE())),"",VLOOKUP($A51,'[1]liste reference'!$B$6:$H$1174,7,FALSE())),VLOOKUP($A51,'[1]liste reference'!$A$6:$H$1174,8,FALSE()))))</f>
        <v/>
      </c>
      <c r="R51" s="211" t="str">
        <f aca="false">IF(ISTEXT(H51),"",(B51*$B$7/100)+(C51*$C$7/100))</f>
        <v/>
      </c>
      <c r="S51" s="212" t="str">
        <f aca="false">IF(OR(ISTEXT(H51),R51=0),"",IF(R51&lt;0.1,1,IF(R51&lt;1,2,IF(R51&lt;10,3,IF(R51&lt;50,4,IF(R51&gt;=50,5,""))))))</f>
        <v/>
      </c>
      <c r="T51" s="212" t="n">
        <f aca="false">IF(ISERROR(S51*J51),0,S51*J51)</f>
        <v>0</v>
      </c>
      <c r="U51" s="212" t="n">
        <f aca="false">IF(ISERROR(S51*J51*K51),0,S51*J51*K51)</f>
        <v>0</v>
      </c>
      <c r="V51" s="228" t="n">
        <f aca="false">IF(ISERROR(S51*K51),0,S51*K51)</f>
        <v>0</v>
      </c>
      <c r="W51" s="229"/>
      <c r="X51" s="230"/>
      <c r="Y51" s="215" t="str">
        <f aca="false">IF(AND(ISNUMBER(F51),OR(A51="",A51="!!!!!!")),"!!!!!!",IF(A51="new.cod","NEWCOD",IF(AND((Z51=""),ISTEXT(A51),A51&lt;&gt;"!!!!!!"),A51,IF(Z51="","",INDEX('[1]liste reference'!$A$6:$A$1174,Z51)))))</f>
        <v/>
      </c>
      <c r="Z51" s="197" t="str">
        <f aca="false">IF(ISERROR(MATCH(A51,'[1]liste reference'!$A$6:$A$1174,0)),IF(ISERROR(MATCH(A51,'[1]liste reference'!$B$6:$B$1174,0)),"",(MATCH(A51,'[1]liste reference'!$B$6:$B$1174,0))),(MATCH(A51,'[1]liste reference'!$A$6:$A$1174,0)))</f>
        <v/>
      </c>
    </row>
    <row r="52" customFormat="false" ht="12.75" hidden="false" customHeight="false" outlineLevel="0" collapsed="false">
      <c r="A52" s="216"/>
      <c r="B52" s="217"/>
      <c r="C52" s="218"/>
      <c r="D52" s="219" t="str">
        <f aca="false">IF(ISERROR(VLOOKUP($A52,'[1]liste reference'!$A$6:$B$1174,2,0)),IF(ISERROR(VLOOKUP($A52,'[1]liste reference'!$B$6:$B$1174,1,0)),"",VLOOKUP($A52,'[1]liste reference'!$B$6:$B$1174,1,0)),VLOOKUP($A52,'[1]liste reference'!$A$6:$B$1174,2,0))</f>
        <v/>
      </c>
      <c r="E52" s="220" t="n">
        <f aca="false">IF(D52="",0,VLOOKUP(D52,D$22:D51,1,0))</f>
        <v>0</v>
      </c>
      <c r="F52" s="221" t="str">
        <f aca="false">IF(AND(OR(A52="",A52="!!!!!!"),B52="",C52=""),"",IF(OR(AND(B52="",C52=""),ISERROR(C52+B52)),"!!!",($B52*$B$7+$C52*$C$7)/100))</f>
        <v/>
      </c>
      <c r="G52" s="222" t="str">
        <f aca="false">IF(A52="","",IF(ISERROR(VLOOKUP($A52,'[1]liste reference'!$A$6:$Q$1174,9,0)),IF(ISERROR(VLOOKUP($A52,'[1]liste reference'!$B$6:$Q$1174,8,0)),"    -",VLOOKUP($A52,'[1]liste reference'!$B$6:$Q$1174,8,0)),VLOOKUP($A52,'[1]liste reference'!$A$6:$Q$1174,9,0)))</f>
        <v/>
      </c>
      <c r="H52" s="223" t="str">
        <f aca="false">IF(A52="","x",IF(ISERROR(VLOOKUP($A52,'[1]liste reference'!$A$6:$Q$1174,10,0)),IF(ISERROR(VLOOKUP($A52,'[1]liste reference'!$B$6:$Q$1174,9,0)),"x",VLOOKUP($A52,'[1]liste reference'!$B$6:$Q$1174,9,0)),VLOOKUP($A52,'[1]liste reference'!$A$6:$Q$1174,10,0)))</f>
        <v>x</v>
      </c>
      <c r="I52" s="8" t="str">
        <f aca="false">IF(A52="","",1)</f>
        <v/>
      </c>
      <c r="J52" s="224" t="str">
        <f aca="false">IF(ISNUMBER($H52),IF(ISERROR(VLOOKUP($A52,'[1]liste reference'!$A$6:$Q$1174,6,0)),IF(ISERROR(VLOOKUP($A52,'[1]liste reference'!$B$6:$Q$1174,5,0)),"nu",VLOOKUP($A52,'[1]liste reference'!$B$6:$Q$1174,5,0)),VLOOKUP($A52,'[1]liste reference'!$A$6:$Q$1174,6,0)),"nu")</f>
        <v>nu</v>
      </c>
      <c r="K52" s="224" t="str">
        <f aca="false">IF(ISNUMBER($H52),IF(ISERROR(VLOOKUP($A52,'[1]liste reference'!$A$6:$Q$1174,7,0)),IF(ISERROR(VLOOKUP($A52,'[1]liste reference'!$B$6:$Q$1174,6,0)),"nu",VLOOKUP($A52,'[1]liste reference'!$B$6:$Q$1174,6,0)),VLOOKUP($A52,'[1]liste reference'!$A$6:$Q$1174,7,0)),"nu")</f>
        <v>nu</v>
      </c>
      <c r="L52" s="207" t="str">
        <f aca="false">IF(A52="NEWCOD",IF(W52="","Renseigner le champ 'Nouveau taxon'",$W52),IF(ISTEXT($E52),"Taxon déjà saisi !",IF(OR(A52="",A52="!!!!!!"),"",IF(ISERROR(VLOOKUP($A52,'[1]liste reference'!$A$6:$B$1174,2,0)),IF(ISERROR(VLOOKUP($A52,'[1]liste reference'!$B$6:$B$1174,1,0)),"non répertorié ou synonyme. Vérifiez !",VLOOKUP($A52,'[1]liste reference'!$B$6:$B$1174,1,0)),VLOOKUP(A52,'[1]liste reference'!$A$6:$B$1174,2,0)))))</f>
        <v/>
      </c>
      <c r="M52" s="225"/>
      <c r="N52" s="225"/>
      <c r="O52" s="225"/>
      <c r="P52" s="226" t="s">
        <v>81</v>
      </c>
      <c r="Q52" s="227" t="str">
        <f aca="false">IF(OR($A52="NEWCOD",$A52="!!!!!!"),IF(X52="","NoCod",X52),IF($A52="","",IF(ISERROR(VLOOKUP($A52,'[1]liste reference'!$A$6:$H$1174,8,FALSE())),IF(ISERROR(VLOOKUP($A52,'[1]liste reference'!$B$6:$H$1174,7,FALSE())),"",VLOOKUP($A52,'[1]liste reference'!$B$6:$H$1174,7,FALSE())),VLOOKUP($A52,'[1]liste reference'!$A$6:$H$1174,8,FALSE()))))</f>
        <v/>
      </c>
      <c r="R52" s="211" t="str">
        <f aca="false">IF(ISTEXT(H52),"",(B52*$B$7/100)+(C52*$C$7/100))</f>
        <v/>
      </c>
      <c r="S52" s="212" t="str">
        <f aca="false">IF(OR(ISTEXT(H52),R52=0),"",IF(R52&lt;0.1,1,IF(R52&lt;1,2,IF(R52&lt;10,3,IF(R52&lt;50,4,IF(R52&gt;=50,5,""))))))</f>
        <v/>
      </c>
      <c r="T52" s="212" t="n">
        <f aca="false">IF(ISERROR(S52*J52),0,S52*J52)</f>
        <v>0</v>
      </c>
      <c r="U52" s="212" t="n">
        <f aca="false">IF(ISERROR(S52*J52*K52),0,S52*J52*K52)</f>
        <v>0</v>
      </c>
      <c r="V52" s="228" t="n">
        <f aca="false">IF(ISERROR(S52*K52),0,S52*K52)</f>
        <v>0</v>
      </c>
      <c r="W52" s="229"/>
      <c r="X52" s="230"/>
      <c r="Y52" s="215" t="str">
        <f aca="false">IF(AND(ISNUMBER(F52),OR(A52="",A52="!!!!!!")),"!!!!!!",IF(A52="new.cod","NEWCOD",IF(AND((Z52=""),ISTEXT(A52),A52&lt;&gt;"!!!!!!"),A52,IF(Z52="","",INDEX('[1]liste reference'!$A$6:$A$1174,Z52)))))</f>
        <v/>
      </c>
      <c r="Z52" s="197" t="str">
        <f aca="false">IF(ISERROR(MATCH(A52,'[1]liste reference'!$A$6:$A$1174,0)),IF(ISERROR(MATCH(A52,'[1]liste reference'!$B$6:$B$1174,0)),"",(MATCH(A52,'[1]liste reference'!$B$6:$B$1174,0))),(MATCH(A52,'[1]liste reference'!$A$6:$A$1174,0)))</f>
        <v/>
      </c>
    </row>
    <row r="53" customFormat="false" ht="12.75" hidden="false" customHeight="false" outlineLevel="0" collapsed="false">
      <c r="A53" s="216"/>
      <c r="B53" s="217"/>
      <c r="C53" s="218"/>
      <c r="D53" s="219" t="str">
        <f aca="false">IF(ISERROR(VLOOKUP($A53,'[1]liste reference'!$A$6:$B$1174,2,0)),IF(ISERROR(VLOOKUP($A53,'[1]liste reference'!$B$6:$B$1174,1,0)),"",VLOOKUP($A53,'[1]liste reference'!$B$6:$B$1174,1,0)),VLOOKUP($A53,'[1]liste reference'!$A$6:$B$1174,2,0))</f>
        <v/>
      </c>
      <c r="E53" s="220" t="n">
        <f aca="false">IF(D53="",0,VLOOKUP(D53,D$22:D52,1,0))</f>
        <v>0</v>
      </c>
      <c r="F53" s="221" t="str">
        <f aca="false">IF(AND(OR(A53="",A53="!!!!!!"),B53="",C53=""),"",IF(OR(AND(B53="",C53=""),ISERROR(C53+B53)),"!!!",($B53*$B$7+$C53*$C$7)/100))</f>
        <v/>
      </c>
      <c r="G53" s="222" t="str">
        <f aca="false">IF(A53="","",IF(ISERROR(VLOOKUP($A53,'[1]liste reference'!$A$6:$Q$1174,9,0)),IF(ISERROR(VLOOKUP($A53,'[1]liste reference'!$B$6:$Q$1174,8,0)),"    -",VLOOKUP($A53,'[1]liste reference'!$B$6:$Q$1174,8,0)),VLOOKUP($A53,'[1]liste reference'!$A$6:$Q$1174,9,0)))</f>
        <v/>
      </c>
      <c r="H53" s="223" t="str">
        <f aca="false">IF(A53="","x",IF(ISERROR(VLOOKUP($A53,'[1]liste reference'!$A$6:$Q$1174,10,0)),IF(ISERROR(VLOOKUP($A53,'[1]liste reference'!$B$6:$Q$1174,9,0)),"x",VLOOKUP($A53,'[1]liste reference'!$B$6:$Q$1174,9,0)),VLOOKUP($A53,'[1]liste reference'!$A$6:$Q$1174,10,0)))</f>
        <v>x</v>
      </c>
      <c r="I53" s="8" t="str">
        <f aca="false">IF(A53="","",1)</f>
        <v/>
      </c>
      <c r="J53" s="224" t="str">
        <f aca="false">IF(ISNUMBER($H53),IF(ISERROR(VLOOKUP($A53,'[1]liste reference'!$A$6:$Q$1174,6,0)),IF(ISERROR(VLOOKUP($A53,'[1]liste reference'!$B$6:$Q$1174,5,0)),"nu",VLOOKUP($A53,'[1]liste reference'!$B$6:$Q$1174,5,0)),VLOOKUP($A53,'[1]liste reference'!$A$6:$Q$1174,6,0)),"nu")</f>
        <v>nu</v>
      </c>
      <c r="K53" s="224" t="str">
        <f aca="false">IF(ISNUMBER($H53),IF(ISERROR(VLOOKUP($A53,'[1]liste reference'!$A$6:$Q$1174,7,0)),IF(ISERROR(VLOOKUP($A53,'[1]liste reference'!$B$6:$Q$1174,6,0)),"nu",VLOOKUP($A53,'[1]liste reference'!$B$6:$Q$1174,6,0)),VLOOKUP($A53,'[1]liste reference'!$A$6:$Q$1174,7,0)),"nu")</f>
        <v>nu</v>
      </c>
      <c r="L53" s="207" t="str">
        <f aca="false">IF(A53="NEWCOD",IF(W53="","Renseigner le champ 'Nouveau taxon'",$W53),IF(ISTEXT($E53),"Taxon déjà saisi !",IF(OR(A53="",A53="!!!!!!"),"",IF(ISERROR(VLOOKUP($A53,'[1]liste reference'!$A$6:$B$1174,2,0)),IF(ISERROR(VLOOKUP($A53,'[1]liste reference'!$B$6:$B$1174,1,0)),"non répertorié ou synonyme. Vérifiez !",VLOOKUP($A53,'[1]liste reference'!$B$6:$B$1174,1,0)),VLOOKUP(A53,'[1]liste reference'!$A$6:$B$1174,2,0)))))</f>
        <v/>
      </c>
      <c r="M53" s="225"/>
      <c r="N53" s="225"/>
      <c r="O53" s="225"/>
      <c r="P53" s="226" t="s">
        <v>81</v>
      </c>
      <c r="Q53" s="227" t="str">
        <f aca="false">IF(OR($A53="NEWCOD",$A53="!!!!!!"),IF(X53="","NoCod",X53),IF($A53="","",IF(ISERROR(VLOOKUP($A53,'[1]liste reference'!$A$6:$H$1174,8,FALSE())),IF(ISERROR(VLOOKUP($A53,'[1]liste reference'!$B$6:$H$1174,7,FALSE())),"",VLOOKUP($A53,'[1]liste reference'!$B$6:$H$1174,7,FALSE())),VLOOKUP($A53,'[1]liste reference'!$A$6:$H$1174,8,FALSE()))))</f>
        <v/>
      </c>
      <c r="R53" s="211" t="str">
        <f aca="false">IF(ISTEXT(H53),"",(B53*$B$7/100)+(C53*$C$7/100))</f>
        <v/>
      </c>
      <c r="S53" s="212" t="str">
        <f aca="false">IF(OR(ISTEXT(H53),R53=0),"",IF(R53&lt;0.1,1,IF(R53&lt;1,2,IF(R53&lt;10,3,IF(R53&lt;50,4,IF(R53&gt;=50,5,""))))))</f>
        <v/>
      </c>
      <c r="T53" s="212" t="n">
        <f aca="false">IF(ISERROR(S53*J53),0,S53*J53)</f>
        <v>0</v>
      </c>
      <c r="U53" s="212" t="n">
        <f aca="false">IF(ISERROR(S53*J53*K53),0,S53*J53*K53)</f>
        <v>0</v>
      </c>
      <c r="V53" s="228" t="n">
        <f aca="false">IF(ISERROR(S53*K53),0,S53*K53)</f>
        <v>0</v>
      </c>
      <c r="W53" s="229"/>
      <c r="X53" s="230"/>
      <c r="Y53" s="215" t="str">
        <f aca="false">IF(AND(ISNUMBER(F53),OR(A53="",A53="!!!!!!")),"!!!!!!",IF(A53="new.cod","NEWCOD",IF(AND((Z53=""),ISTEXT(A53),A53&lt;&gt;"!!!!!!"),A53,IF(Z53="","",INDEX('[1]liste reference'!$A$6:$A$1174,Z53)))))</f>
        <v/>
      </c>
      <c r="Z53" s="197" t="str">
        <f aca="false">IF(ISERROR(MATCH(A53,'[1]liste reference'!$A$6:$A$1174,0)),IF(ISERROR(MATCH(A53,'[1]liste reference'!$B$6:$B$1174,0)),"",(MATCH(A53,'[1]liste reference'!$B$6:$B$1174,0))),(MATCH(A53,'[1]liste reference'!$A$6:$A$1174,0)))</f>
        <v/>
      </c>
    </row>
    <row r="54" customFormat="false" ht="12.75" hidden="false" customHeight="false" outlineLevel="0" collapsed="false">
      <c r="A54" s="216"/>
      <c r="B54" s="217"/>
      <c r="C54" s="218"/>
      <c r="D54" s="219" t="str">
        <f aca="false">IF(ISERROR(VLOOKUP($A54,'[1]liste reference'!$A$6:$B$1174,2,0)),IF(ISERROR(VLOOKUP($A54,'[1]liste reference'!$B$6:$B$1174,1,0)),"",VLOOKUP($A54,'[1]liste reference'!$B$6:$B$1174,1,0)),VLOOKUP($A54,'[1]liste reference'!$A$6:$B$1174,2,0))</f>
        <v/>
      </c>
      <c r="E54" s="220" t="n">
        <f aca="false">IF(D54="",0,VLOOKUP(D54,D$22:D53,1,0))</f>
        <v>0</v>
      </c>
      <c r="F54" s="221" t="str">
        <f aca="false">IF(AND(OR(A54="",A54="!!!!!!"),B54="",C54=""),"",IF(OR(AND(B54="",C54=""),ISERROR(C54+B54)),"!!!",($B54*$B$7+$C54*$C$7)/100))</f>
        <v/>
      </c>
      <c r="G54" s="222" t="str">
        <f aca="false">IF(A54="","",IF(ISERROR(VLOOKUP($A54,'[1]liste reference'!$A$6:$Q$1174,9,0)),IF(ISERROR(VLOOKUP($A54,'[1]liste reference'!$B$6:$Q$1174,8,0)),"    -",VLOOKUP($A54,'[1]liste reference'!$B$6:$Q$1174,8,0)),VLOOKUP($A54,'[1]liste reference'!$A$6:$Q$1174,9,0)))</f>
        <v/>
      </c>
      <c r="H54" s="223" t="str">
        <f aca="false">IF(A54="","x",IF(ISERROR(VLOOKUP($A54,'[1]liste reference'!$A$6:$Q$1174,10,0)),IF(ISERROR(VLOOKUP($A54,'[1]liste reference'!$B$6:$Q$1174,9,0)),"x",VLOOKUP($A54,'[1]liste reference'!$B$6:$Q$1174,9,0)),VLOOKUP($A54,'[1]liste reference'!$A$6:$Q$1174,10,0)))</f>
        <v>x</v>
      </c>
      <c r="I54" s="8" t="str">
        <f aca="false">IF(A54="","",1)</f>
        <v/>
      </c>
      <c r="J54" s="224" t="str">
        <f aca="false">IF(ISNUMBER($H54),IF(ISERROR(VLOOKUP($A54,'[1]liste reference'!$A$6:$Q$1174,6,0)),IF(ISERROR(VLOOKUP($A54,'[1]liste reference'!$B$6:$Q$1174,5,0)),"nu",VLOOKUP($A54,'[1]liste reference'!$B$6:$Q$1174,5,0)),VLOOKUP($A54,'[1]liste reference'!$A$6:$Q$1174,6,0)),"nu")</f>
        <v>nu</v>
      </c>
      <c r="K54" s="224" t="str">
        <f aca="false">IF(ISNUMBER($H54),IF(ISERROR(VLOOKUP($A54,'[1]liste reference'!$A$6:$Q$1174,7,0)),IF(ISERROR(VLOOKUP($A54,'[1]liste reference'!$B$6:$Q$1174,6,0)),"nu",VLOOKUP($A54,'[1]liste reference'!$B$6:$Q$1174,6,0)),VLOOKUP($A54,'[1]liste reference'!$A$6:$Q$1174,7,0)),"nu")</f>
        <v>nu</v>
      </c>
      <c r="L54" s="207" t="str">
        <f aca="false">IF(A54="NEWCOD",IF(W54="","Renseigner le champ 'Nouveau taxon'",$W54),IF(ISTEXT($E54),"Taxon déjà saisi !",IF(OR(A54="",A54="!!!!!!"),"",IF(ISERROR(VLOOKUP($A54,'[1]liste reference'!$A$6:$B$1174,2,0)),IF(ISERROR(VLOOKUP($A54,'[1]liste reference'!$B$6:$B$1174,1,0)),"non répertorié ou synonyme. Vérifiez !",VLOOKUP($A54,'[1]liste reference'!$B$6:$B$1174,1,0)),VLOOKUP(A54,'[1]liste reference'!$A$6:$B$1174,2,0)))))</f>
        <v/>
      </c>
      <c r="M54" s="225"/>
      <c r="N54" s="225"/>
      <c r="O54" s="225"/>
      <c r="P54" s="226" t="s">
        <v>81</v>
      </c>
      <c r="Q54" s="227" t="str">
        <f aca="false">IF(OR($A54="NEWCOD",$A54="!!!!!!"),IF(X54="","NoCod",X54),IF($A54="","",IF(ISERROR(VLOOKUP($A54,'[1]liste reference'!$A$6:$H$1174,8,FALSE())),IF(ISERROR(VLOOKUP($A54,'[1]liste reference'!$B$6:$H$1174,7,FALSE())),"",VLOOKUP($A54,'[1]liste reference'!$B$6:$H$1174,7,FALSE())),VLOOKUP($A54,'[1]liste reference'!$A$6:$H$1174,8,FALSE()))))</f>
        <v/>
      </c>
      <c r="R54" s="211" t="str">
        <f aca="false">IF(ISTEXT(H54),"",(B54*$B$7/100)+(C54*$C$7/100))</f>
        <v/>
      </c>
      <c r="S54" s="212" t="str">
        <f aca="false">IF(OR(ISTEXT(H54),R54=0),"",IF(R54&lt;0.1,1,IF(R54&lt;1,2,IF(R54&lt;10,3,IF(R54&lt;50,4,IF(R54&gt;=50,5,""))))))</f>
        <v/>
      </c>
      <c r="T54" s="212" t="n">
        <f aca="false">IF(ISERROR(S54*J54),0,S54*J54)</f>
        <v>0</v>
      </c>
      <c r="U54" s="212" t="n">
        <f aca="false">IF(ISERROR(S54*J54*K54),0,S54*J54*K54)</f>
        <v>0</v>
      </c>
      <c r="V54" s="228" t="n">
        <f aca="false">IF(ISERROR(S54*K54),0,S54*K54)</f>
        <v>0</v>
      </c>
      <c r="W54" s="229"/>
      <c r="X54" s="230"/>
      <c r="Y54" s="215" t="str">
        <f aca="false">IF(AND(ISNUMBER(F54),OR(A54="",A54="!!!!!!")),"!!!!!!",IF(A54="new.cod","NEWCOD",IF(AND((Z54=""),ISTEXT(A54),A54&lt;&gt;"!!!!!!"),A54,IF(Z54="","",INDEX('[1]liste reference'!$A$6:$A$1174,Z54)))))</f>
        <v/>
      </c>
      <c r="Z54" s="197" t="str">
        <f aca="false">IF(ISERROR(MATCH(A54,'[1]liste reference'!$A$6:$A$1174,0)),IF(ISERROR(MATCH(A54,'[1]liste reference'!$B$6:$B$1174,0)),"",(MATCH(A54,'[1]liste reference'!$B$6:$B$1174,0))),(MATCH(A54,'[1]liste reference'!$A$6:$A$1174,0)))</f>
        <v/>
      </c>
    </row>
    <row r="55" customFormat="false" ht="12.75" hidden="false" customHeight="false" outlineLevel="0" collapsed="false">
      <c r="A55" s="216"/>
      <c r="B55" s="217"/>
      <c r="C55" s="218"/>
      <c r="D55" s="219" t="str">
        <f aca="false">IF(ISERROR(VLOOKUP($A55,'[1]liste reference'!$A$6:$B$1174,2,0)),IF(ISERROR(VLOOKUP($A55,'[1]liste reference'!$B$6:$B$1174,1,0)),"",VLOOKUP($A55,'[1]liste reference'!$B$6:$B$1174,1,0)),VLOOKUP($A55,'[1]liste reference'!$A$6:$B$1174,2,0))</f>
        <v/>
      </c>
      <c r="E55" s="220" t="n">
        <f aca="false">IF(D55="",0,VLOOKUP(D55,D$22:D54,1,0))</f>
        <v>0</v>
      </c>
      <c r="F55" s="221" t="str">
        <f aca="false">IF(AND(OR(A55="",A55="!!!!!!"),B55="",C55=""),"",IF(OR(AND(B55="",C55=""),ISERROR(C55+B55)),"!!!",($B55*$B$7+$C55*$C$7)/100))</f>
        <v/>
      </c>
      <c r="G55" s="222" t="str">
        <f aca="false">IF(A55="","",IF(ISERROR(VLOOKUP($A55,'[1]liste reference'!$A$6:$Q$1174,9,0)),IF(ISERROR(VLOOKUP($A55,'[1]liste reference'!$B$6:$Q$1174,8,0)),"    -",VLOOKUP($A55,'[1]liste reference'!$B$6:$Q$1174,8,0)),VLOOKUP($A55,'[1]liste reference'!$A$6:$Q$1174,9,0)))</f>
        <v/>
      </c>
      <c r="H55" s="223" t="str">
        <f aca="false">IF(A55="","x",IF(ISERROR(VLOOKUP($A55,'[1]liste reference'!$A$6:$Q$1174,10,0)),IF(ISERROR(VLOOKUP($A55,'[1]liste reference'!$B$6:$Q$1174,9,0)),"x",VLOOKUP($A55,'[1]liste reference'!$B$6:$Q$1174,9,0)),VLOOKUP($A55,'[1]liste reference'!$A$6:$Q$1174,10,0)))</f>
        <v>x</v>
      </c>
      <c r="I55" s="8" t="str">
        <f aca="false">IF(A55="","",1)</f>
        <v/>
      </c>
      <c r="J55" s="224" t="str">
        <f aca="false">IF(ISNUMBER($H55),IF(ISERROR(VLOOKUP($A55,'[1]liste reference'!$A$6:$Q$1174,6,0)),IF(ISERROR(VLOOKUP($A55,'[1]liste reference'!$B$6:$Q$1174,5,0)),"nu",VLOOKUP($A55,'[1]liste reference'!$B$6:$Q$1174,5,0)),VLOOKUP($A55,'[1]liste reference'!$A$6:$Q$1174,6,0)),"nu")</f>
        <v>nu</v>
      </c>
      <c r="K55" s="224" t="str">
        <f aca="false">IF(ISNUMBER($H55),IF(ISERROR(VLOOKUP($A55,'[1]liste reference'!$A$6:$Q$1174,7,0)),IF(ISERROR(VLOOKUP($A55,'[1]liste reference'!$B$6:$Q$1174,6,0)),"nu",VLOOKUP($A55,'[1]liste reference'!$B$6:$Q$1174,6,0)),VLOOKUP($A55,'[1]liste reference'!$A$6:$Q$1174,7,0)),"nu")</f>
        <v>nu</v>
      </c>
      <c r="L55" s="207" t="str">
        <f aca="false">IF(A55="NEWCOD",IF(W55="","Renseigner le champ 'Nouveau taxon'",$W55),IF(ISTEXT($E55),"Taxon déjà saisi !",IF(OR(A55="",A55="!!!!!!"),"",IF(ISERROR(VLOOKUP($A55,'[1]liste reference'!$A$6:$B$1174,2,0)),IF(ISERROR(VLOOKUP($A55,'[1]liste reference'!$B$6:$B$1174,1,0)),"non répertorié ou synonyme. Vérifiez !",VLOOKUP($A55,'[1]liste reference'!$B$6:$B$1174,1,0)),VLOOKUP(A55,'[1]liste reference'!$A$6:$B$1174,2,0)))))</f>
        <v/>
      </c>
      <c r="M55" s="225"/>
      <c r="N55" s="225"/>
      <c r="O55" s="225"/>
      <c r="P55" s="226" t="s">
        <v>81</v>
      </c>
      <c r="Q55" s="227" t="str">
        <f aca="false">IF(OR($A55="NEWCOD",$A55="!!!!!!"),IF(X55="","NoCod",X55),IF($A55="","",IF(ISERROR(VLOOKUP($A55,'[1]liste reference'!$A$6:$H$1174,8,FALSE())),IF(ISERROR(VLOOKUP($A55,'[1]liste reference'!$B$6:$H$1174,7,FALSE())),"",VLOOKUP($A55,'[1]liste reference'!$B$6:$H$1174,7,FALSE())),VLOOKUP($A55,'[1]liste reference'!$A$6:$H$1174,8,FALSE()))))</f>
        <v/>
      </c>
      <c r="R55" s="211" t="str">
        <f aca="false">IF(ISTEXT(H55),"",(B55*$B$7/100)+(C55*$C$7/100))</f>
        <v/>
      </c>
      <c r="S55" s="212" t="str">
        <f aca="false">IF(OR(ISTEXT(H55),R55=0),"",IF(R55&lt;0.1,1,IF(R55&lt;1,2,IF(R55&lt;10,3,IF(R55&lt;50,4,IF(R55&gt;=50,5,""))))))</f>
        <v/>
      </c>
      <c r="T55" s="212" t="n">
        <f aca="false">IF(ISERROR(S55*J55),0,S55*J55)</f>
        <v>0</v>
      </c>
      <c r="U55" s="212" t="n">
        <f aca="false">IF(ISERROR(S55*J55*K55),0,S55*J55*K55)</f>
        <v>0</v>
      </c>
      <c r="V55" s="228" t="n">
        <f aca="false">IF(ISERROR(S55*K55),0,S55*K55)</f>
        <v>0</v>
      </c>
      <c r="W55" s="229"/>
      <c r="X55" s="230"/>
      <c r="Y55" s="215" t="str">
        <f aca="false">IF(AND(ISNUMBER(F55),OR(A55="",A55="!!!!!!")),"!!!!!!",IF(A55="new.cod","NEWCOD",IF(AND((Z55=""),ISTEXT(A55),A55&lt;&gt;"!!!!!!"),A55,IF(Z55="","",INDEX('[1]liste reference'!$A$6:$A$1174,Z55)))))</f>
        <v/>
      </c>
      <c r="Z55" s="197" t="str">
        <f aca="false">IF(ISERROR(MATCH(A55,'[1]liste reference'!$A$6:$A$1174,0)),IF(ISERROR(MATCH(A55,'[1]liste reference'!$B$6:$B$1174,0)),"",(MATCH(A55,'[1]liste reference'!$B$6:$B$1174,0))),(MATCH(A55,'[1]liste reference'!$A$6:$A$1174,0)))</f>
        <v/>
      </c>
    </row>
    <row r="56" customFormat="false" ht="12.75" hidden="false" customHeight="false" outlineLevel="0" collapsed="false">
      <c r="A56" s="216"/>
      <c r="B56" s="217"/>
      <c r="C56" s="218"/>
      <c r="D56" s="219" t="str">
        <f aca="false">IF(ISERROR(VLOOKUP($A56,'[1]liste reference'!$A$6:$B$1174,2,0)),IF(ISERROR(VLOOKUP($A56,'[1]liste reference'!$B$6:$B$1174,1,0)),"",VLOOKUP($A56,'[1]liste reference'!$B$6:$B$1174,1,0)),VLOOKUP($A56,'[1]liste reference'!$A$6:$B$1174,2,0))</f>
        <v/>
      </c>
      <c r="E56" s="220" t="n">
        <f aca="false">IF(D56="",0,VLOOKUP(D56,D$22:D55,1,0))</f>
        <v>0</v>
      </c>
      <c r="F56" s="221" t="str">
        <f aca="false">IF(AND(OR(A56="",A56="!!!!!!"),B56="",C56=""),"",IF(OR(AND(B56="",C56=""),ISERROR(C56+B56)),"!!!",($B56*$B$7+$C56*$C$7)/100))</f>
        <v/>
      </c>
      <c r="G56" s="222" t="str">
        <f aca="false">IF(A56="","",IF(ISERROR(VLOOKUP($A56,'[1]liste reference'!$A$6:$Q$1174,9,0)),IF(ISERROR(VLOOKUP($A56,'[1]liste reference'!$B$6:$Q$1174,8,0)),"    -",VLOOKUP($A56,'[1]liste reference'!$B$6:$Q$1174,8,0)),VLOOKUP($A56,'[1]liste reference'!$A$6:$Q$1174,9,0)))</f>
        <v/>
      </c>
      <c r="H56" s="223" t="str">
        <f aca="false">IF(A56="","x",IF(ISERROR(VLOOKUP($A56,'[1]liste reference'!$A$6:$Q$1174,10,0)),IF(ISERROR(VLOOKUP($A56,'[1]liste reference'!$B$6:$Q$1174,9,0)),"x",VLOOKUP($A56,'[1]liste reference'!$B$6:$Q$1174,9,0)),VLOOKUP($A56,'[1]liste reference'!$A$6:$Q$1174,10,0)))</f>
        <v>x</v>
      </c>
      <c r="I56" s="8" t="str">
        <f aca="false">IF(A56="","",1)</f>
        <v/>
      </c>
      <c r="J56" s="224" t="str">
        <f aca="false">IF(ISNUMBER($H56),IF(ISERROR(VLOOKUP($A56,'[1]liste reference'!$A$6:$Q$1174,6,0)),IF(ISERROR(VLOOKUP($A56,'[1]liste reference'!$B$6:$Q$1174,5,0)),"nu",VLOOKUP($A56,'[1]liste reference'!$B$6:$Q$1174,5,0)),VLOOKUP($A56,'[1]liste reference'!$A$6:$Q$1174,6,0)),"nu")</f>
        <v>nu</v>
      </c>
      <c r="K56" s="224" t="str">
        <f aca="false">IF(ISNUMBER($H56),IF(ISERROR(VLOOKUP($A56,'[1]liste reference'!$A$6:$Q$1174,7,0)),IF(ISERROR(VLOOKUP($A56,'[1]liste reference'!$B$6:$Q$1174,6,0)),"nu",VLOOKUP($A56,'[1]liste reference'!$B$6:$Q$1174,6,0)),VLOOKUP($A56,'[1]liste reference'!$A$6:$Q$1174,7,0)),"nu")</f>
        <v>nu</v>
      </c>
      <c r="L56" s="207" t="str">
        <f aca="false">IF(A56="NEWCOD",IF(W56="","Renseigner le champ 'Nouveau taxon'",$W56),IF(ISTEXT($E56),"Taxon déjà saisi !",IF(OR(A56="",A56="!!!!!!"),"",IF(ISERROR(VLOOKUP($A56,'[1]liste reference'!$A$6:$B$1174,2,0)),IF(ISERROR(VLOOKUP($A56,'[1]liste reference'!$B$6:$B$1174,1,0)),"non répertorié ou synonyme. Vérifiez !",VLOOKUP($A56,'[1]liste reference'!$B$6:$B$1174,1,0)),VLOOKUP(A56,'[1]liste reference'!$A$6:$B$1174,2,0)))))</f>
        <v/>
      </c>
      <c r="M56" s="231"/>
      <c r="N56" s="231"/>
      <c r="O56" s="231"/>
      <c r="P56" s="226" t="s">
        <v>81</v>
      </c>
      <c r="Q56" s="227" t="str">
        <f aca="false">IF(OR($A56="NEWCOD",$A56="!!!!!!"),IF(X56="","NoCod",X56),IF($A56="","",IF(ISERROR(VLOOKUP($A56,'[1]liste reference'!$A$6:$H$1174,8,FALSE())),IF(ISERROR(VLOOKUP($A56,'[1]liste reference'!$B$6:$H$1174,7,FALSE())),"",VLOOKUP($A56,'[1]liste reference'!$B$6:$H$1174,7,FALSE())),VLOOKUP($A56,'[1]liste reference'!$A$6:$H$1174,8,FALSE()))))</f>
        <v/>
      </c>
      <c r="R56" s="211" t="str">
        <f aca="false">IF(ISTEXT(H56),"",(B56*$B$7/100)+(C56*$C$7/100))</f>
        <v/>
      </c>
      <c r="S56" s="212" t="str">
        <f aca="false">IF(OR(ISTEXT(H56),R56=0),"",IF(R56&lt;0.1,1,IF(R56&lt;1,2,IF(R56&lt;10,3,IF(R56&lt;50,4,IF(R56&gt;=50,5,""))))))</f>
        <v/>
      </c>
      <c r="T56" s="212" t="n">
        <f aca="false">IF(ISERROR(S56*J56),0,S56*J56)</f>
        <v>0</v>
      </c>
      <c r="U56" s="212" t="n">
        <f aca="false">IF(ISERROR(S56*J56*K56),0,S56*J56*K56)</f>
        <v>0</v>
      </c>
      <c r="V56" s="228" t="n">
        <f aca="false">IF(ISERROR(S56*K56),0,S56*K56)</f>
        <v>0</v>
      </c>
      <c r="W56" s="229"/>
      <c r="X56" s="230"/>
      <c r="Y56" s="215" t="str">
        <f aca="false">IF(AND(ISNUMBER(F56),OR(A56="",A56="!!!!!!")),"!!!!!!",IF(A56="new.cod","NEWCOD",IF(AND((Z56=""),ISTEXT(A56),A56&lt;&gt;"!!!!!!"),A56,IF(Z56="","",INDEX('[1]liste reference'!$A$6:$A$1174,Z56)))))</f>
        <v/>
      </c>
      <c r="Z56" s="197" t="str">
        <f aca="false">IF(ISERROR(MATCH(A56,'[1]liste reference'!$A$6:$A$1174,0)),IF(ISERROR(MATCH(A56,'[1]liste reference'!$B$6:$B$1174,0)),"",(MATCH(A56,'[1]liste reference'!$B$6:$B$1174,0))),(MATCH(A56,'[1]liste reference'!$A$6:$A$1174,0)))</f>
        <v/>
      </c>
    </row>
    <row r="57" customFormat="false" ht="12.75" hidden="false" customHeight="false" outlineLevel="0" collapsed="false">
      <c r="A57" s="216"/>
      <c r="B57" s="217"/>
      <c r="C57" s="218"/>
      <c r="D57" s="219" t="str">
        <f aca="false">IF(ISERROR(VLOOKUP($A57,'[1]liste reference'!$A$6:$B$1174,2,0)),IF(ISERROR(VLOOKUP($A57,'[1]liste reference'!$B$6:$B$1174,1,0)),"",VLOOKUP($A57,'[1]liste reference'!$B$6:$B$1174,1,0)),VLOOKUP($A57,'[1]liste reference'!$A$6:$B$1174,2,0))</f>
        <v/>
      </c>
      <c r="E57" s="220" t="n">
        <f aca="false">IF(D57="",0,VLOOKUP(D57,D$22:D56,1,0))</f>
        <v>0</v>
      </c>
      <c r="F57" s="221" t="str">
        <f aca="false">IF(AND(OR(A57="",A57="!!!!!!"),B57="",C57=""),"",IF(OR(AND(B57="",C57=""),ISERROR(C57+B57)),"!!!",($B57*$B$7+$C57*$C$7)/100))</f>
        <v/>
      </c>
      <c r="G57" s="222" t="str">
        <f aca="false">IF(A57="","",IF(ISERROR(VLOOKUP($A57,'[1]liste reference'!$A$6:$Q$1174,9,0)),IF(ISERROR(VLOOKUP($A57,'[1]liste reference'!$B$6:$Q$1174,8,0)),"    -",VLOOKUP($A57,'[1]liste reference'!$B$6:$Q$1174,8,0)),VLOOKUP($A57,'[1]liste reference'!$A$6:$Q$1174,9,0)))</f>
        <v/>
      </c>
      <c r="H57" s="223" t="str">
        <f aca="false">IF(A57="","x",IF(ISERROR(VLOOKUP($A57,'[1]liste reference'!$A$6:$Q$1174,10,0)),IF(ISERROR(VLOOKUP($A57,'[1]liste reference'!$B$6:$Q$1174,9,0)),"x",VLOOKUP($A57,'[1]liste reference'!$B$6:$Q$1174,9,0)),VLOOKUP($A57,'[1]liste reference'!$A$6:$Q$1174,10,0)))</f>
        <v>x</v>
      </c>
      <c r="I57" s="8" t="str">
        <f aca="false">IF(A57="","",1)</f>
        <v/>
      </c>
      <c r="J57" s="224" t="str">
        <f aca="false">IF(ISNUMBER($H57),IF(ISERROR(VLOOKUP($A57,'[1]liste reference'!$A$6:$Q$1174,6,0)),IF(ISERROR(VLOOKUP($A57,'[1]liste reference'!$B$6:$Q$1174,5,0)),"nu",VLOOKUP($A57,'[1]liste reference'!$B$6:$Q$1174,5,0)),VLOOKUP($A57,'[1]liste reference'!$A$6:$Q$1174,6,0)),"nu")</f>
        <v>nu</v>
      </c>
      <c r="K57" s="224" t="str">
        <f aca="false">IF(ISNUMBER($H57),IF(ISERROR(VLOOKUP($A57,'[1]liste reference'!$A$6:$Q$1174,7,0)),IF(ISERROR(VLOOKUP($A57,'[1]liste reference'!$B$6:$Q$1174,6,0)),"nu",VLOOKUP($A57,'[1]liste reference'!$B$6:$Q$1174,6,0)),VLOOKUP($A57,'[1]liste reference'!$A$6:$Q$1174,7,0)),"nu")</f>
        <v>nu</v>
      </c>
      <c r="L57" s="207" t="str">
        <f aca="false">IF(A57="NEWCOD",IF(W57="","Renseigner le champ 'Nouveau taxon'",$W57),IF(ISTEXT($E57),"Taxon déjà saisi !",IF(OR(A57="",A57="!!!!!!"),"",IF(ISERROR(VLOOKUP($A57,'[1]liste reference'!$A$6:$B$1174,2,0)),IF(ISERROR(VLOOKUP($A57,'[1]liste reference'!$B$6:$B$1174,1,0)),"non répertorié ou synonyme. Vérifiez !",VLOOKUP($A57,'[1]liste reference'!$B$6:$B$1174,1,0)),VLOOKUP(A57,'[1]liste reference'!$A$6:$B$1174,2,0)))))</f>
        <v/>
      </c>
      <c r="M57" s="231"/>
      <c r="N57" s="231"/>
      <c r="O57" s="231"/>
      <c r="P57" s="226" t="s">
        <v>81</v>
      </c>
      <c r="Q57" s="227" t="str">
        <f aca="false">IF(OR($A57="NEWCOD",$A57="!!!!!!"),IF(X57="","NoCod",X57),IF($A57="","",IF(ISERROR(VLOOKUP($A57,'[1]liste reference'!$A$6:$H$1174,8,FALSE())),IF(ISERROR(VLOOKUP($A57,'[1]liste reference'!$B$6:$H$1174,7,FALSE())),"",VLOOKUP($A57,'[1]liste reference'!$B$6:$H$1174,7,FALSE())),VLOOKUP($A57,'[1]liste reference'!$A$6:$H$1174,8,FALSE()))))</f>
        <v/>
      </c>
      <c r="R57" s="211" t="str">
        <f aca="false">IF(ISTEXT(H57),"",(B57*$B$7/100)+(C57*$C$7/100))</f>
        <v/>
      </c>
      <c r="S57" s="212" t="str">
        <f aca="false">IF(OR(ISTEXT(H57),R57=0),"",IF(R57&lt;0.1,1,IF(R57&lt;1,2,IF(R57&lt;10,3,IF(R57&lt;50,4,IF(R57&gt;=50,5,""))))))</f>
        <v/>
      </c>
      <c r="T57" s="212" t="n">
        <f aca="false">IF(ISERROR(S57*J57),0,S57*J57)</f>
        <v>0</v>
      </c>
      <c r="U57" s="212" t="n">
        <f aca="false">IF(ISERROR(S57*J57*K57),0,S57*J57*K57)</f>
        <v>0</v>
      </c>
      <c r="V57" s="228" t="n">
        <f aca="false">IF(ISERROR(S57*K57),0,S57*K57)</f>
        <v>0</v>
      </c>
      <c r="W57" s="229"/>
      <c r="X57" s="230"/>
      <c r="Y57" s="215" t="str">
        <f aca="false">IF(AND(ISNUMBER(F57),OR(A57="",A57="!!!!!!")),"!!!!!!",IF(A57="new.cod","NEWCOD",IF(AND((Z57=""),ISTEXT(A57),A57&lt;&gt;"!!!!!!"),A57,IF(Z57="","",INDEX('[1]liste reference'!$A$6:$A$1174,Z57)))))</f>
        <v/>
      </c>
      <c r="Z57" s="197" t="str">
        <f aca="false">IF(ISERROR(MATCH(A57,'[1]liste reference'!$A$6:$A$1174,0)),IF(ISERROR(MATCH(A57,'[1]liste reference'!$B$6:$B$1174,0)),"",(MATCH(A57,'[1]liste reference'!$B$6:$B$1174,0))),(MATCH(A57,'[1]liste reference'!$A$6:$A$1174,0)))</f>
        <v/>
      </c>
    </row>
    <row r="58" customFormat="false" ht="12.75" hidden="false" customHeight="false" outlineLevel="0" collapsed="false">
      <c r="A58" s="216"/>
      <c r="B58" s="217"/>
      <c r="C58" s="218"/>
      <c r="D58" s="219" t="str">
        <f aca="false">IF(ISERROR(VLOOKUP($A58,'[1]liste reference'!$A$6:$B$1174,2,0)),IF(ISERROR(VLOOKUP($A58,'[1]liste reference'!$B$6:$B$1174,1,0)),"",VLOOKUP($A58,'[1]liste reference'!$B$6:$B$1174,1,0)),VLOOKUP($A58,'[1]liste reference'!$A$6:$B$1174,2,0))</f>
        <v/>
      </c>
      <c r="E58" s="220" t="n">
        <f aca="false">IF(D58="",0,VLOOKUP(D58,D$22:D57,1,0))</f>
        <v>0</v>
      </c>
      <c r="F58" s="221" t="str">
        <f aca="false">IF(AND(OR(A58="",A58="!!!!!!"),B58="",C58=""),"",IF(OR(AND(B58="",C58=""),ISERROR(C58+B58)),"!!!",($B58*$B$7+$C58*$C$7)/100))</f>
        <v/>
      </c>
      <c r="G58" s="222" t="str">
        <f aca="false">IF(A58="","",IF(ISERROR(VLOOKUP($A58,'[1]liste reference'!$A$6:$Q$1174,9,0)),IF(ISERROR(VLOOKUP($A58,'[1]liste reference'!$B$6:$Q$1174,8,0)),"    -",VLOOKUP($A58,'[1]liste reference'!$B$6:$Q$1174,8,0)),VLOOKUP($A58,'[1]liste reference'!$A$6:$Q$1174,9,0)))</f>
        <v/>
      </c>
      <c r="H58" s="223" t="str">
        <f aca="false">IF(A58="","x",IF(ISERROR(VLOOKUP($A58,'[1]liste reference'!$A$6:$Q$1174,10,0)),IF(ISERROR(VLOOKUP($A58,'[1]liste reference'!$B$6:$Q$1174,9,0)),"x",VLOOKUP($A58,'[1]liste reference'!$B$6:$Q$1174,9,0)),VLOOKUP($A58,'[1]liste reference'!$A$6:$Q$1174,10,0)))</f>
        <v>x</v>
      </c>
      <c r="I58" s="8" t="str">
        <f aca="false">IF(A58="","",1)</f>
        <v/>
      </c>
      <c r="J58" s="224" t="str">
        <f aca="false">IF(ISNUMBER($H58),IF(ISERROR(VLOOKUP($A58,'[1]liste reference'!$A$6:$Q$1174,6,0)),IF(ISERROR(VLOOKUP($A58,'[1]liste reference'!$B$6:$Q$1174,5,0)),"nu",VLOOKUP($A58,'[1]liste reference'!$B$6:$Q$1174,5,0)),VLOOKUP($A58,'[1]liste reference'!$A$6:$Q$1174,6,0)),"nu")</f>
        <v>nu</v>
      </c>
      <c r="K58" s="224" t="str">
        <f aca="false">IF(ISNUMBER($H58),IF(ISERROR(VLOOKUP($A58,'[1]liste reference'!$A$6:$Q$1174,7,0)),IF(ISERROR(VLOOKUP($A58,'[1]liste reference'!$B$6:$Q$1174,6,0)),"nu",VLOOKUP($A58,'[1]liste reference'!$B$6:$Q$1174,6,0)),VLOOKUP($A58,'[1]liste reference'!$A$6:$Q$1174,7,0)),"nu")</f>
        <v>nu</v>
      </c>
      <c r="L58" s="207" t="str">
        <f aca="false">IF(A58="NEWCOD",IF(W58="","Renseigner le champ 'Nouveau taxon'",$W58),IF(ISTEXT($E58),"Taxon déjà saisi !",IF(OR(A58="",A58="!!!!!!"),"",IF(ISERROR(VLOOKUP($A58,'[1]liste reference'!$A$6:$B$1174,2,0)),IF(ISERROR(VLOOKUP($A58,'[1]liste reference'!$B$6:$B$1174,1,0)),"non répertorié ou synonyme. Vérifiez !",VLOOKUP($A58,'[1]liste reference'!$B$6:$B$1174,1,0)),VLOOKUP(A58,'[1]liste reference'!$A$6:$B$1174,2,0)))))</f>
        <v/>
      </c>
      <c r="M58" s="225"/>
      <c r="N58" s="225"/>
      <c r="O58" s="225"/>
      <c r="P58" s="226" t="s">
        <v>81</v>
      </c>
      <c r="Q58" s="227" t="str">
        <f aca="false">IF(OR($A58="NEWCOD",$A58="!!!!!!"),IF(X58="","NoCod",X58),IF($A58="","",IF(ISERROR(VLOOKUP($A58,'[1]liste reference'!$A$6:$H$1174,8,FALSE())),IF(ISERROR(VLOOKUP($A58,'[1]liste reference'!$B$6:$H$1174,7,FALSE())),"",VLOOKUP($A58,'[1]liste reference'!$B$6:$H$1174,7,FALSE())),VLOOKUP($A58,'[1]liste reference'!$A$6:$H$1174,8,FALSE()))))</f>
        <v/>
      </c>
      <c r="R58" s="211" t="str">
        <f aca="false">IF(ISTEXT(H58),"",(B58*$B$7/100)+(C58*$C$7/100))</f>
        <v/>
      </c>
      <c r="S58" s="212" t="str">
        <f aca="false">IF(OR(ISTEXT(H58),R58=0),"",IF(R58&lt;0.1,1,IF(R58&lt;1,2,IF(R58&lt;10,3,IF(R58&lt;50,4,IF(R58&gt;=50,5,""))))))</f>
        <v/>
      </c>
      <c r="T58" s="212" t="n">
        <f aca="false">IF(ISERROR(S58*J58),0,S58*J58)</f>
        <v>0</v>
      </c>
      <c r="U58" s="212" t="n">
        <f aca="false">IF(ISERROR(S58*J58*K58),0,S58*J58*K58)</f>
        <v>0</v>
      </c>
      <c r="V58" s="228" t="n">
        <f aca="false">IF(ISERROR(S58*K58),0,S58*K58)</f>
        <v>0</v>
      </c>
      <c r="W58" s="229"/>
      <c r="X58" s="230"/>
      <c r="Y58" s="215" t="str">
        <f aca="false">IF(AND(ISNUMBER(F58),OR(A58="",A58="!!!!!!")),"!!!!!!",IF(A58="new.cod","NEWCOD",IF(AND((Z58=""),ISTEXT(A58),A58&lt;&gt;"!!!!!!"),A58,IF(Z58="","",INDEX('[1]liste reference'!$A$6:$A$1174,Z58)))))</f>
        <v/>
      </c>
      <c r="Z58" s="197" t="str">
        <f aca="false">IF(ISERROR(MATCH(A58,'[1]liste reference'!$A$6:$A$1174,0)),IF(ISERROR(MATCH(A58,'[1]liste reference'!$B$6:$B$1174,0)),"",(MATCH(A58,'[1]liste reference'!$B$6:$B$1174,0))),(MATCH(A58,'[1]liste reference'!$A$6:$A$1174,0)))</f>
        <v/>
      </c>
    </row>
    <row r="59" customFormat="false" ht="12.75" hidden="false" customHeight="false" outlineLevel="0" collapsed="false">
      <c r="A59" s="216"/>
      <c r="B59" s="217"/>
      <c r="C59" s="218"/>
      <c r="D59" s="219" t="str">
        <f aca="false">IF(ISERROR(VLOOKUP($A59,'[1]liste reference'!$A$6:$B$1174,2,0)),IF(ISERROR(VLOOKUP($A59,'[1]liste reference'!$B$6:$B$1174,1,0)),"",VLOOKUP($A59,'[1]liste reference'!$B$6:$B$1174,1,0)),VLOOKUP($A59,'[1]liste reference'!$A$6:$B$1174,2,0))</f>
        <v/>
      </c>
      <c r="E59" s="220" t="n">
        <f aca="false">IF(D59="",0,VLOOKUP(D59,D$22:D58,1,0))</f>
        <v>0</v>
      </c>
      <c r="F59" s="221" t="str">
        <f aca="false">IF(AND(OR(A59="",A59="!!!!!!"),B59="",C59=""),"",IF(OR(AND(B59="",C59=""),ISERROR(C59+B59)),"!!!",($B59*$B$7+$C59*$C$7)/100))</f>
        <v/>
      </c>
      <c r="G59" s="222" t="str">
        <f aca="false">IF(A59="","",IF(ISERROR(VLOOKUP($A59,'[1]liste reference'!$A$6:$Q$1174,9,0)),IF(ISERROR(VLOOKUP($A59,'[1]liste reference'!$B$6:$Q$1174,8,0)),"    -",VLOOKUP($A59,'[1]liste reference'!$B$6:$Q$1174,8,0)),VLOOKUP($A59,'[1]liste reference'!$A$6:$Q$1174,9,0)))</f>
        <v/>
      </c>
      <c r="H59" s="223" t="str">
        <f aca="false">IF(A59="","x",IF(ISERROR(VLOOKUP($A59,'[1]liste reference'!$A$6:$Q$1174,10,0)),IF(ISERROR(VLOOKUP($A59,'[1]liste reference'!$B$6:$Q$1174,9,0)),"x",VLOOKUP($A59,'[1]liste reference'!$B$6:$Q$1174,9,0)),VLOOKUP($A59,'[1]liste reference'!$A$6:$Q$1174,10,0)))</f>
        <v>x</v>
      </c>
      <c r="I59" s="8" t="str">
        <f aca="false">IF(A59="","",1)</f>
        <v/>
      </c>
      <c r="J59" s="224" t="str">
        <f aca="false">IF(ISNUMBER($H59),IF(ISERROR(VLOOKUP($A59,'[1]liste reference'!$A$6:$Q$1174,6,0)),IF(ISERROR(VLOOKUP($A59,'[1]liste reference'!$B$6:$Q$1174,5,0)),"nu",VLOOKUP($A59,'[1]liste reference'!$B$6:$Q$1174,5,0)),VLOOKUP($A59,'[1]liste reference'!$A$6:$Q$1174,6,0)),"nu")</f>
        <v>nu</v>
      </c>
      <c r="K59" s="224" t="str">
        <f aca="false">IF(ISNUMBER($H59),IF(ISERROR(VLOOKUP($A59,'[1]liste reference'!$A$6:$Q$1174,7,0)),IF(ISERROR(VLOOKUP($A59,'[1]liste reference'!$B$6:$Q$1174,6,0)),"nu",VLOOKUP($A59,'[1]liste reference'!$B$6:$Q$1174,6,0)),VLOOKUP($A59,'[1]liste reference'!$A$6:$Q$1174,7,0)),"nu")</f>
        <v>nu</v>
      </c>
      <c r="L59" s="207" t="str">
        <f aca="false">IF(A59="NEWCOD",IF(W59="","Renseigner le champ 'Nouveau taxon'",$W59),IF(ISTEXT($E59),"Taxon déjà saisi !",IF(OR(A59="",A59="!!!!!!"),"",IF(ISERROR(VLOOKUP($A59,'[1]liste reference'!$A$6:$B$1174,2,0)),IF(ISERROR(VLOOKUP($A59,'[1]liste reference'!$B$6:$B$1174,1,0)),"non répertorié ou synonyme. Vérifiez !",VLOOKUP($A59,'[1]liste reference'!$B$6:$B$1174,1,0)),VLOOKUP(A59,'[1]liste reference'!$A$6:$B$1174,2,0)))))</f>
        <v/>
      </c>
      <c r="M59" s="225"/>
      <c r="N59" s="225"/>
      <c r="O59" s="225"/>
      <c r="P59" s="226" t="s">
        <v>81</v>
      </c>
      <c r="Q59" s="227" t="str">
        <f aca="false">IF(OR($A59="NEWCOD",$A59="!!!!!!"),IF(X59="","NoCod",X59),IF($A59="","",IF(ISERROR(VLOOKUP($A59,'[1]liste reference'!$A$6:$H$1174,8,FALSE())),IF(ISERROR(VLOOKUP($A59,'[1]liste reference'!$B$6:$H$1174,7,FALSE())),"",VLOOKUP($A59,'[1]liste reference'!$B$6:$H$1174,7,FALSE())),VLOOKUP($A59,'[1]liste reference'!$A$6:$H$1174,8,FALSE()))))</f>
        <v/>
      </c>
      <c r="R59" s="211" t="str">
        <f aca="false">IF(ISTEXT(H59),"",(B59*$B$7/100)+(C59*$C$7/100))</f>
        <v/>
      </c>
      <c r="S59" s="212" t="str">
        <f aca="false">IF(OR(ISTEXT(H59),R59=0),"",IF(R59&lt;0.1,1,IF(R59&lt;1,2,IF(R59&lt;10,3,IF(R59&lt;50,4,IF(R59&gt;=50,5,""))))))</f>
        <v/>
      </c>
      <c r="T59" s="212" t="n">
        <f aca="false">IF(ISERROR(S59*J59),0,S59*J59)</f>
        <v>0</v>
      </c>
      <c r="U59" s="212" t="n">
        <f aca="false">IF(ISERROR(S59*J59*K59),0,S59*J59*K59)</f>
        <v>0</v>
      </c>
      <c r="V59" s="228" t="n">
        <f aca="false">IF(ISERROR(S59*K59),0,S59*K59)</f>
        <v>0</v>
      </c>
      <c r="W59" s="229"/>
      <c r="X59" s="230"/>
      <c r="Y59" s="215" t="str">
        <f aca="false">IF(AND(ISNUMBER(F59),OR(A59="",A59="!!!!!!")),"!!!!!!",IF(A59="new.cod","NEWCOD",IF(AND((Z59=""),ISTEXT(A59),A59&lt;&gt;"!!!!!!"),A59,IF(Z59="","",INDEX('[1]liste reference'!$A$6:$A$1174,Z59)))))</f>
        <v/>
      </c>
      <c r="Z59" s="197" t="str">
        <f aca="false">IF(ISERROR(MATCH(A59,'[1]liste reference'!$A$6:$A$1174,0)),IF(ISERROR(MATCH(A59,'[1]liste reference'!$B$6:$B$1174,0)),"",(MATCH(A59,'[1]liste reference'!$B$6:$B$1174,0))),(MATCH(A59,'[1]liste reference'!$A$6:$A$1174,0)))</f>
        <v/>
      </c>
    </row>
    <row r="60" customFormat="false" ht="12.75" hidden="false" customHeight="false" outlineLevel="0" collapsed="false">
      <c r="A60" s="216"/>
      <c r="B60" s="217"/>
      <c r="C60" s="218"/>
      <c r="D60" s="219" t="str">
        <f aca="false">IF(ISERROR(VLOOKUP($A60,'[1]liste reference'!$A$6:$B$1174,2,0)),IF(ISERROR(VLOOKUP($A60,'[1]liste reference'!$B$6:$B$1174,1,0)),"",VLOOKUP($A60,'[1]liste reference'!$B$6:$B$1174,1,0)),VLOOKUP($A60,'[1]liste reference'!$A$6:$B$1174,2,0))</f>
        <v/>
      </c>
      <c r="E60" s="220" t="n">
        <f aca="false">IF(D60="",0,VLOOKUP(D60,D$22:D59,1,0))</f>
        <v>0</v>
      </c>
      <c r="F60" s="221" t="str">
        <f aca="false">IF(AND(OR(A60="",A60="!!!!!!"),B60="",C60=""),"",IF(OR(AND(B60="",C60=""),ISERROR(C60+B60)),"!!!",($B60*$B$7+$C60*$C$7)/100))</f>
        <v/>
      </c>
      <c r="G60" s="222" t="str">
        <f aca="false">IF(A60="","",IF(ISERROR(VLOOKUP($A60,'[1]liste reference'!$A$6:$Q$1174,9,0)),IF(ISERROR(VLOOKUP($A60,'[1]liste reference'!$B$6:$Q$1174,8,0)),"    -",VLOOKUP($A60,'[1]liste reference'!$B$6:$Q$1174,8,0)),VLOOKUP($A60,'[1]liste reference'!$A$6:$Q$1174,9,0)))</f>
        <v/>
      </c>
      <c r="H60" s="223" t="str">
        <f aca="false">IF(A60="","x",IF(ISERROR(VLOOKUP($A60,'[1]liste reference'!$A$6:$Q$1174,10,0)),IF(ISERROR(VLOOKUP($A60,'[1]liste reference'!$B$6:$Q$1174,9,0)),"x",VLOOKUP($A60,'[1]liste reference'!$B$6:$Q$1174,9,0)),VLOOKUP($A60,'[1]liste reference'!$A$6:$Q$1174,10,0)))</f>
        <v>x</v>
      </c>
      <c r="I60" s="8" t="str">
        <f aca="false">IF(A60="","",1)</f>
        <v/>
      </c>
      <c r="J60" s="224" t="str">
        <f aca="false">IF(ISNUMBER($H60),IF(ISERROR(VLOOKUP($A60,'[1]liste reference'!$A$6:$Q$1174,6,0)),IF(ISERROR(VLOOKUP($A60,'[1]liste reference'!$B$6:$Q$1174,5,0)),"nu",VLOOKUP($A60,'[1]liste reference'!$B$6:$Q$1174,5,0)),VLOOKUP($A60,'[1]liste reference'!$A$6:$Q$1174,6,0)),"nu")</f>
        <v>nu</v>
      </c>
      <c r="K60" s="224" t="str">
        <f aca="false">IF(ISNUMBER($H60),IF(ISERROR(VLOOKUP($A60,'[1]liste reference'!$A$6:$Q$1174,7,0)),IF(ISERROR(VLOOKUP($A60,'[1]liste reference'!$B$6:$Q$1174,6,0)),"nu",VLOOKUP($A60,'[1]liste reference'!$B$6:$Q$1174,6,0)),VLOOKUP($A60,'[1]liste reference'!$A$6:$Q$1174,7,0)),"nu")</f>
        <v>nu</v>
      </c>
      <c r="L60" s="207" t="str">
        <f aca="false">IF(A60="NEWCOD",IF(W60="","Renseigner le champ 'Nouveau taxon'",$W60),IF(ISTEXT($E60),"Taxon déjà saisi !",IF(OR(A60="",A60="!!!!!!"),"",IF(ISERROR(VLOOKUP($A60,'[1]liste reference'!$A$6:$B$1174,2,0)),IF(ISERROR(VLOOKUP($A60,'[1]liste reference'!$B$6:$B$1174,1,0)),"non répertorié ou synonyme. Vérifiez !",VLOOKUP($A60,'[1]liste reference'!$B$6:$B$1174,1,0)),VLOOKUP(A60,'[1]liste reference'!$A$6:$B$1174,2,0)))))</f>
        <v/>
      </c>
      <c r="M60" s="225"/>
      <c r="N60" s="225"/>
      <c r="O60" s="225"/>
      <c r="P60" s="226" t="s">
        <v>81</v>
      </c>
      <c r="Q60" s="227" t="str">
        <f aca="false">IF(OR($A60="NEWCOD",$A60="!!!!!!"),IF(X60="","NoCod",X60),IF($A60="","",IF(ISERROR(VLOOKUP($A60,'[1]liste reference'!$A$6:$H$1174,8,FALSE())),IF(ISERROR(VLOOKUP($A60,'[1]liste reference'!$B$6:$H$1174,7,FALSE())),"",VLOOKUP($A60,'[1]liste reference'!$B$6:$H$1174,7,FALSE())),VLOOKUP($A60,'[1]liste reference'!$A$6:$H$1174,8,FALSE()))))</f>
        <v/>
      </c>
      <c r="R60" s="211" t="str">
        <f aca="false">IF(ISTEXT(H60),"",(B60*$B$7/100)+(C60*$C$7/100))</f>
        <v/>
      </c>
      <c r="S60" s="212" t="str">
        <f aca="false">IF(OR(ISTEXT(H60),R60=0),"",IF(R60&lt;0.1,1,IF(R60&lt;1,2,IF(R60&lt;10,3,IF(R60&lt;50,4,IF(R60&gt;=50,5,""))))))</f>
        <v/>
      </c>
      <c r="T60" s="212" t="n">
        <f aca="false">IF(ISERROR(S60*J60),0,S60*J60)</f>
        <v>0</v>
      </c>
      <c r="U60" s="212" t="n">
        <f aca="false">IF(ISERROR(S60*J60*K60),0,S60*J60*K60)</f>
        <v>0</v>
      </c>
      <c r="V60" s="228" t="n">
        <f aca="false">IF(ISERROR(S60*K60),0,S60*K60)</f>
        <v>0</v>
      </c>
      <c r="W60" s="229"/>
      <c r="X60" s="230"/>
      <c r="Y60" s="215" t="str">
        <f aca="false">IF(AND(ISNUMBER(F60),OR(A60="",A60="!!!!!!")),"!!!!!!",IF(A60="new.cod","NEWCOD",IF(AND((Z60=""),ISTEXT(A60),A60&lt;&gt;"!!!!!!"),A60,IF(Z60="","",INDEX('[1]liste reference'!$A$6:$A$1174,Z60)))))</f>
        <v/>
      </c>
      <c r="Z60" s="197" t="str">
        <f aca="false">IF(ISERROR(MATCH(A60,'[1]liste reference'!$A$6:$A$1174,0)),IF(ISERROR(MATCH(A60,'[1]liste reference'!$B$6:$B$1174,0)),"",(MATCH(A60,'[1]liste reference'!$B$6:$B$1174,0))),(MATCH(A60,'[1]liste reference'!$A$6:$A$1174,0)))</f>
        <v/>
      </c>
    </row>
    <row r="61" customFormat="false" ht="12.75" hidden="false" customHeight="false" outlineLevel="0" collapsed="false">
      <c r="A61" s="216"/>
      <c r="B61" s="217"/>
      <c r="C61" s="218"/>
      <c r="D61" s="219" t="str">
        <f aca="false">IF(ISERROR(VLOOKUP($A61,'[1]liste reference'!$A$6:$B$1174,2,0)),IF(ISERROR(VLOOKUP($A61,'[1]liste reference'!$B$6:$B$1174,1,0)),"",VLOOKUP($A61,'[1]liste reference'!$B$6:$B$1174,1,0)),VLOOKUP($A61,'[1]liste reference'!$A$6:$B$1174,2,0))</f>
        <v/>
      </c>
      <c r="E61" s="220" t="n">
        <f aca="false">IF(D61="",0,VLOOKUP(D61,D$22:D60,1,0))</f>
        <v>0</v>
      </c>
      <c r="F61" s="221" t="str">
        <f aca="false">IF(AND(OR(A61="",A61="!!!!!!"),B61="",C61=""),"",IF(OR(AND(B61="",C61=""),ISERROR(C61+B61)),"!!!",($B61*$B$7+$C61*$C$7)/100))</f>
        <v/>
      </c>
      <c r="G61" s="222" t="str">
        <f aca="false">IF(A61="","",IF(ISERROR(VLOOKUP($A61,'[1]liste reference'!$A$6:$Q$1174,9,0)),IF(ISERROR(VLOOKUP($A61,'[1]liste reference'!$B$6:$Q$1174,8,0)),"    -",VLOOKUP($A61,'[1]liste reference'!$B$6:$Q$1174,8,0)),VLOOKUP($A61,'[1]liste reference'!$A$6:$Q$1174,9,0)))</f>
        <v/>
      </c>
      <c r="H61" s="223" t="str">
        <f aca="false">IF(A61="","x",IF(ISERROR(VLOOKUP($A61,'[1]liste reference'!$A$6:$Q$1174,10,0)),IF(ISERROR(VLOOKUP($A61,'[1]liste reference'!$B$6:$Q$1174,9,0)),"x",VLOOKUP($A61,'[1]liste reference'!$B$6:$Q$1174,9,0)),VLOOKUP($A61,'[1]liste reference'!$A$6:$Q$1174,10,0)))</f>
        <v>x</v>
      </c>
      <c r="I61" s="8" t="str">
        <f aca="false">IF(A61="","",1)</f>
        <v/>
      </c>
      <c r="J61" s="224" t="str">
        <f aca="false">IF(ISNUMBER($H61),IF(ISERROR(VLOOKUP($A61,'[1]liste reference'!$A$6:$Q$1174,6,0)),IF(ISERROR(VLOOKUP($A61,'[1]liste reference'!$B$6:$Q$1174,5,0)),"nu",VLOOKUP($A61,'[1]liste reference'!$B$6:$Q$1174,5,0)),VLOOKUP($A61,'[1]liste reference'!$A$6:$Q$1174,6,0)),"nu")</f>
        <v>nu</v>
      </c>
      <c r="K61" s="224" t="str">
        <f aca="false">IF(ISNUMBER($H61),IF(ISERROR(VLOOKUP($A61,'[1]liste reference'!$A$6:$Q$1174,7,0)),IF(ISERROR(VLOOKUP($A61,'[1]liste reference'!$B$6:$Q$1174,6,0)),"nu",VLOOKUP($A61,'[1]liste reference'!$B$6:$Q$1174,6,0)),VLOOKUP($A61,'[1]liste reference'!$A$6:$Q$1174,7,0)),"nu")</f>
        <v>nu</v>
      </c>
      <c r="L61" s="207" t="str">
        <f aca="false">IF(A61="NEWCOD",IF(W61="","Renseigner le champ 'Nouveau taxon'",$W61),IF(ISTEXT($E61),"Taxon déjà saisi !",IF(OR(A61="",A61="!!!!!!"),"",IF(ISERROR(VLOOKUP($A61,'[1]liste reference'!$A$6:$B$1174,2,0)),IF(ISERROR(VLOOKUP($A61,'[1]liste reference'!$B$6:$B$1174,1,0)),"non répertorié ou synonyme. Vérifiez !",VLOOKUP($A61,'[1]liste reference'!$B$6:$B$1174,1,0)),VLOOKUP(A61,'[1]liste reference'!$A$6:$B$1174,2,0)))))</f>
        <v/>
      </c>
      <c r="M61" s="225"/>
      <c r="N61" s="225"/>
      <c r="O61" s="225"/>
      <c r="P61" s="226" t="s">
        <v>81</v>
      </c>
      <c r="Q61" s="227" t="str">
        <f aca="false">IF(OR($A61="NEWCOD",$A61="!!!!!!"),IF(X61="","NoCod",X61),IF($A61="","",IF(ISERROR(VLOOKUP($A61,'[1]liste reference'!$A$6:$H$1174,8,FALSE())),IF(ISERROR(VLOOKUP($A61,'[1]liste reference'!$B$6:$H$1174,7,FALSE())),"",VLOOKUP($A61,'[1]liste reference'!$B$6:$H$1174,7,FALSE())),VLOOKUP($A61,'[1]liste reference'!$A$6:$H$1174,8,FALSE()))))</f>
        <v/>
      </c>
      <c r="R61" s="211" t="str">
        <f aca="false">IF(ISTEXT(H61),"",(B61*$B$7/100)+(C61*$C$7/100))</f>
        <v/>
      </c>
      <c r="S61" s="212" t="str">
        <f aca="false">IF(OR(ISTEXT(H61),R61=0),"",IF(R61&lt;0.1,1,IF(R61&lt;1,2,IF(R61&lt;10,3,IF(R61&lt;50,4,IF(R61&gt;=50,5,""))))))</f>
        <v/>
      </c>
      <c r="T61" s="212" t="n">
        <f aca="false">IF(ISERROR(S61*J61),0,S61*J61)</f>
        <v>0</v>
      </c>
      <c r="U61" s="212" t="n">
        <f aca="false">IF(ISERROR(S61*J61*K61),0,S61*J61*K61)</f>
        <v>0</v>
      </c>
      <c r="V61" s="228" t="n">
        <f aca="false">IF(ISERROR(S61*K61),0,S61*K61)</f>
        <v>0</v>
      </c>
      <c r="W61" s="229"/>
      <c r="X61" s="230"/>
      <c r="Y61" s="215" t="str">
        <f aca="false">IF(AND(ISNUMBER(F61),OR(A61="",A61="!!!!!!")),"!!!!!!",IF(A61="new.cod","NEWCOD",IF(AND((Z61=""),ISTEXT(A61),A61&lt;&gt;"!!!!!!"),A61,IF(Z61="","",INDEX('[1]liste reference'!$A$6:$A$1174,Z61)))))</f>
        <v/>
      </c>
      <c r="Z61" s="197" t="str">
        <f aca="false">IF(ISERROR(MATCH(A61,'[1]liste reference'!$A$6:$A$1174,0)),IF(ISERROR(MATCH(A61,'[1]liste reference'!$B$6:$B$1174,0)),"",(MATCH(A61,'[1]liste reference'!$B$6:$B$1174,0))),(MATCH(A61,'[1]liste reference'!$A$6:$A$1174,0)))</f>
        <v/>
      </c>
    </row>
    <row r="62" customFormat="false" ht="12.75" hidden="true" customHeight="false" outlineLevel="0" collapsed="false">
      <c r="A62" s="216"/>
      <c r="B62" s="217"/>
      <c r="C62" s="218"/>
      <c r="D62" s="219" t="str">
        <f aca="false">IF(ISERROR(VLOOKUP($A62,'[1]liste reference'!$A$6:$B$1174,2,0)),IF(ISERROR(VLOOKUP($A62,'[1]liste reference'!$B$6:$B$1174,1,0)),"",VLOOKUP($A62,'[1]liste reference'!$B$6:$B$1174,1,0)),VLOOKUP($A62,'[1]liste reference'!$A$6:$B$1174,2,0))</f>
        <v/>
      </c>
      <c r="E62" s="220" t="n">
        <f aca="false">IF(D62="",0,VLOOKUP(D62,D$22:D61,1,0))</f>
        <v>0</v>
      </c>
      <c r="F62" s="221" t="str">
        <f aca="false">IF(AND(OR(A62="",A62="!!!!!!"),B62="",C62=""),"",IF(OR(AND(B62="",C62=""),ISERROR(C62+B62)),"!!!",($B62*$B$7+$C62*$C$7)/100))</f>
        <v/>
      </c>
      <c r="G62" s="222" t="str">
        <f aca="false">IF(A62="","",IF(ISERROR(VLOOKUP($A62,'[1]liste reference'!$A$6:$Q$1174,9,0)),IF(ISERROR(VLOOKUP($A62,'[1]liste reference'!$B$6:$Q$1174,8,0)),"    -",VLOOKUP($A62,'[1]liste reference'!$B$6:$Q$1174,8,0)),VLOOKUP($A62,'[1]liste reference'!$A$6:$Q$1174,9,0)))</f>
        <v/>
      </c>
      <c r="H62" s="223" t="str">
        <f aca="false">IF(A62="","x",IF(ISERROR(VLOOKUP($A62,'[1]liste reference'!$A$6:$Q$1174,10,0)),IF(ISERROR(VLOOKUP($A62,'[1]liste reference'!$B$6:$Q$1174,9,0)),"x",VLOOKUP($A62,'[1]liste reference'!$B$6:$Q$1174,9,0)),VLOOKUP($A62,'[1]liste reference'!$A$6:$Q$1174,10,0)))</f>
        <v>x</v>
      </c>
      <c r="I62" s="8" t="str">
        <f aca="false">IF(A62="","",1)</f>
        <v/>
      </c>
      <c r="J62" s="224" t="str">
        <f aca="false">IF(ISNUMBER($H62),IF(ISERROR(VLOOKUP($A62,'[1]liste reference'!$A$6:$Q$1174,6,0)),IF(ISERROR(VLOOKUP($A62,'[1]liste reference'!$B$6:$Q$1174,5,0)),"nu",VLOOKUP($A62,'[1]liste reference'!$B$6:$Q$1174,5,0)),VLOOKUP($A62,'[1]liste reference'!$A$6:$Q$1174,6,0)),"nu")</f>
        <v>nu</v>
      </c>
      <c r="K62" s="224" t="str">
        <f aca="false">IF(ISNUMBER($H62),IF(ISERROR(VLOOKUP($A62,'[1]liste reference'!$A$6:$Q$1174,7,0)),IF(ISERROR(VLOOKUP($A62,'[1]liste reference'!$B$6:$Q$1174,6,0)),"nu",VLOOKUP($A62,'[1]liste reference'!$B$6:$Q$1174,6,0)),VLOOKUP($A62,'[1]liste reference'!$A$6:$Q$1174,7,0)),"nu")</f>
        <v>nu</v>
      </c>
      <c r="L62" s="207" t="str">
        <f aca="false">IF(A62="NEWCOD",IF(W62="","Renseigner le champ 'Nouveau taxon'",$W62),IF(ISTEXT($E62),"Taxon déjà saisi !",IF(OR(A62="",A62="!!!!!!"),"",IF(ISERROR(VLOOKUP($A62,'[1]liste reference'!$A$6:$B$1174,2,0)),IF(ISERROR(VLOOKUP($A62,'[1]liste reference'!$B$6:$B$1174,1,0)),"non répertorié ou synonyme. Vérifiez !",VLOOKUP($A62,'[1]liste reference'!$B$6:$B$1174,1,0)),VLOOKUP(A62,'[1]liste reference'!$A$6:$B$1174,2,0)))))</f>
        <v/>
      </c>
      <c r="M62" s="225"/>
      <c r="N62" s="225"/>
      <c r="O62" s="225"/>
      <c r="P62" s="226" t="s">
        <v>81</v>
      </c>
      <c r="Q62" s="227" t="str">
        <f aca="false">IF(OR($A62="NEWCOD",$A62="!!!!!!"),IF(X62="","NoCod",X62),IF($A62="","",IF(ISERROR(VLOOKUP($A62,'[1]liste reference'!$A$6:$H$1174,8,FALSE())),IF(ISERROR(VLOOKUP($A62,'[1]liste reference'!$B$6:$H$1174,7,FALSE())),"",VLOOKUP($A62,'[1]liste reference'!$B$6:$H$1174,7,FALSE())),VLOOKUP($A62,'[1]liste reference'!$A$6:$H$1174,8,FALSE()))))</f>
        <v/>
      </c>
      <c r="R62" s="211" t="str">
        <f aca="false">IF(ISTEXT(H62),"",(B62*$B$7/100)+(C62*$C$7/100))</f>
        <v/>
      </c>
      <c r="S62" s="212" t="str">
        <f aca="false">IF(OR(ISTEXT(H62),R62=0),"",IF(R62&lt;0.1,1,IF(R62&lt;1,2,IF(R62&lt;10,3,IF(R62&lt;50,4,IF(R62&gt;=50,5,""))))))</f>
        <v/>
      </c>
      <c r="T62" s="212" t="n">
        <f aca="false">IF(ISERROR(S62*J62),0,S62*J62)</f>
        <v>0</v>
      </c>
      <c r="U62" s="212" t="n">
        <f aca="false">IF(ISERROR(S62*J62*K62),0,S62*J62*K62)</f>
        <v>0</v>
      </c>
      <c r="V62" s="228" t="n">
        <f aca="false">IF(ISERROR(S62*K62),0,S62*K62)</f>
        <v>0</v>
      </c>
      <c r="W62" s="229"/>
      <c r="X62" s="230"/>
      <c r="Y62" s="215" t="str">
        <f aca="false">IF(AND(ISNUMBER(F62),OR(A62="",A62="!!!!!!")),"!!!!!!",IF(A62="new.cod","NEWCOD",IF(AND((Z62=""),ISTEXT(A62),A62&lt;&gt;"!!!!!!"),A62,IF(Z62="","",INDEX('[1]liste reference'!$A$6:$A$1174,Z62)))))</f>
        <v/>
      </c>
      <c r="Z62" s="197" t="str">
        <f aca="false">IF(ISERROR(MATCH(A62,'[1]liste reference'!$A$6:$A$1174,0)),IF(ISERROR(MATCH(A62,'[1]liste reference'!$B$6:$B$1174,0)),"",(MATCH(A62,'[1]liste reference'!$B$6:$B$1174,0))),(MATCH(A62,'[1]liste reference'!$A$6:$A$1174,0)))</f>
        <v/>
      </c>
    </row>
    <row r="63" customFormat="false" ht="12.75" hidden="true" customHeight="false" outlineLevel="0" collapsed="false">
      <c r="A63" s="216"/>
      <c r="B63" s="217"/>
      <c r="C63" s="218"/>
      <c r="D63" s="219" t="str">
        <f aca="false">IF(ISERROR(VLOOKUP($A63,'[1]liste reference'!$A$6:$B$1174,2,0)),IF(ISERROR(VLOOKUP($A63,'[1]liste reference'!$B$6:$B$1174,1,0)),"",VLOOKUP($A63,'[1]liste reference'!$B$6:$B$1174,1,0)),VLOOKUP($A63,'[1]liste reference'!$A$6:$B$1174,2,0))</f>
        <v/>
      </c>
      <c r="E63" s="220" t="n">
        <f aca="false">IF(D63="",0,VLOOKUP(D63,D$22:D62,1,0))</f>
        <v>0</v>
      </c>
      <c r="F63" s="221" t="str">
        <f aca="false">IF(AND(OR(A63="",A63="!!!!!!"),B63="",C63=""),"",IF(OR(AND(B63="",C63=""),ISERROR(C63+B63)),"!!!",($B63*$B$7+$C63*$C$7)/100))</f>
        <v/>
      </c>
      <c r="G63" s="222" t="str">
        <f aca="false">IF(A63="","",IF(ISERROR(VLOOKUP($A63,'[1]liste reference'!$A$6:$Q$1174,9,0)),IF(ISERROR(VLOOKUP($A63,'[1]liste reference'!$B$6:$Q$1174,8,0)),"    -",VLOOKUP($A63,'[1]liste reference'!$B$6:$Q$1174,8,0)),VLOOKUP($A63,'[1]liste reference'!$A$6:$Q$1174,9,0)))</f>
        <v/>
      </c>
      <c r="H63" s="223" t="str">
        <f aca="false">IF(A63="","x",IF(ISERROR(VLOOKUP($A63,'[1]liste reference'!$A$6:$Q$1174,10,0)),IF(ISERROR(VLOOKUP($A63,'[1]liste reference'!$B$6:$Q$1174,9,0)),"x",VLOOKUP($A63,'[1]liste reference'!$B$6:$Q$1174,9,0)),VLOOKUP($A63,'[1]liste reference'!$A$6:$Q$1174,10,0)))</f>
        <v>x</v>
      </c>
      <c r="I63" s="8" t="str">
        <f aca="false">IF(A63="","",1)</f>
        <v/>
      </c>
      <c r="J63" s="224" t="str">
        <f aca="false">IF(ISNUMBER($H63),IF(ISERROR(VLOOKUP($A63,'[1]liste reference'!$A$6:$Q$1174,6,0)),IF(ISERROR(VLOOKUP($A63,'[1]liste reference'!$B$6:$Q$1174,5,0)),"nu",VLOOKUP($A63,'[1]liste reference'!$B$6:$Q$1174,5,0)),VLOOKUP($A63,'[1]liste reference'!$A$6:$Q$1174,6,0)),"nu")</f>
        <v>nu</v>
      </c>
      <c r="K63" s="224" t="str">
        <f aca="false">IF(ISNUMBER($H63),IF(ISERROR(VLOOKUP($A63,'[1]liste reference'!$A$6:$Q$1174,7,0)),IF(ISERROR(VLOOKUP($A63,'[1]liste reference'!$B$6:$Q$1174,6,0)),"nu",VLOOKUP($A63,'[1]liste reference'!$B$6:$Q$1174,6,0)),VLOOKUP($A63,'[1]liste reference'!$A$6:$Q$1174,7,0)),"nu")</f>
        <v>nu</v>
      </c>
      <c r="L63" s="207" t="str">
        <f aca="false">IF(A63="NEWCOD",IF(W63="","Renseigner le champ 'Nouveau taxon'",$W63),IF(ISTEXT($E63),"Taxon déjà saisi !",IF(OR(A63="",A63="!!!!!!"),"",IF(ISERROR(VLOOKUP($A63,'[1]liste reference'!$A$6:$B$1174,2,0)),IF(ISERROR(VLOOKUP($A63,'[1]liste reference'!$B$6:$B$1174,1,0)),"non répertorié ou synonyme. Vérifiez !",VLOOKUP($A63,'[1]liste reference'!$B$6:$B$1174,1,0)),VLOOKUP(A63,'[1]liste reference'!$A$6:$B$1174,2,0)))))</f>
        <v/>
      </c>
      <c r="M63" s="225"/>
      <c r="N63" s="225"/>
      <c r="O63" s="225"/>
      <c r="P63" s="226" t="s">
        <v>81</v>
      </c>
      <c r="Q63" s="227" t="str">
        <f aca="false">IF(OR($A63="NEWCOD",$A63="!!!!!!"),IF(X63="","NoCod",X63),IF($A63="","",IF(ISERROR(VLOOKUP($A63,'[1]liste reference'!$A$6:$H$1174,8,FALSE())),IF(ISERROR(VLOOKUP($A63,'[1]liste reference'!$B$6:$H$1174,7,FALSE())),"",VLOOKUP($A63,'[1]liste reference'!$B$6:$H$1174,7,FALSE())),VLOOKUP($A63,'[1]liste reference'!$A$6:$H$1174,8,FALSE()))))</f>
        <v/>
      </c>
      <c r="R63" s="211" t="str">
        <f aca="false">IF(ISTEXT(H63),"",(B63*$B$7/100)+(C63*$C$7/100))</f>
        <v/>
      </c>
      <c r="S63" s="212" t="str">
        <f aca="false">IF(OR(ISTEXT(H63),R63=0),"",IF(R63&lt;0.1,1,IF(R63&lt;1,2,IF(R63&lt;10,3,IF(R63&lt;50,4,IF(R63&gt;=50,5,""))))))</f>
        <v/>
      </c>
      <c r="T63" s="212" t="n">
        <f aca="false">IF(ISERROR(S63*J63),0,S63*J63)</f>
        <v>0</v>
      </c>
      <c r="U63" s="212" t="n">
        <f aca="false">IF(ISERROR(S63*J63*K63),0,S63*J63*K63)</f>
        <v>0</v>
      </c>
      <c r="V63" s="228" t="n">
        <f aca="false">IF(ISERROR(S63*K63),0,S63*K63)</f>
        <v>0</v>
      </c>
      <c r="W63" s="229"/>
      <c r="X63" s="230"/>
      <c r="Y63" s="215" t="str">
        <f aca="false">IF(AND(ISNUMBER(F63),OR(A63="",A63="!!!!!!")),"!!!!!!",IF(A63="new.cod","NEWCOD",IF(AND((Z63=""),ISTEXT(A63),A63&lt;&gt;"!!!!!!"),A63,IF(Z63="","",INDEX('[1]liste reference'!$A$6:$A$1174,Z63)))))</f>
        <v/>
      </c>
      <c r="Z63" s="197" t="str">
        <f aca="false">IF(ISERROR(MATCH(A63,'[1]liste reference'!$A$6:$A$1174,0)),IF(ISERROR(MATCH(A63,'[1]liste reference'!$B$6:$B$1174,0)),"",(MATCH(A63,'[1]liste reference'!$B$6:$B$1174,0))),(MATCH(A63,'[1]liste reference'!$A$6:$A$1174,0)))</f>
        <v/>
      </c>
    </row>
    <row r="64" customFormat="false" ht="12.75" hidden="true" customHeight="false" outlineLevel="0" collapsed="false">
      <c r="A64" s="216"/>
      <c r="B64" s="217"/>
      <c r="C64" s="218"/>
      <c r="D64" s="219" t="str">
        <f aca="false">IF(ISERROR(VLOOKUP($A64,'[1]liste reference'!$A$6:$B$1174,2,0)),IF(ISERROR(VLOOKUP($A64,'[1]liste reference'!$B$6:$B$1174,1,0)),"",VLOOKUP($A64,'[1]liste reference'!$B$6:$B$1174,1,0)),VLOOKUP($A64,'[1]liste reference'!$A$6:$B$1174,2,0))</f>
        <v/>
      </c>
      <c r="E64" s="220" t="n">
        <f aca="false">IF(D64="",0,VLOOKUP(D64,D$22:D63,1,0))</f>
        <v>0</v>
      </c>
      <c r="F64" s="221" t="str">
        <f aca="false">IF(AND(OR(A64="",A64="!!!!!!"),B64="",C64=""),"",IF(OR(AND(B64="",C64=""),ISERROR(C64+B64)),"!!!",($B64*$B$7+$C64*$C$7)/100))</f>
        <v/>
      </c>
      <c r="G64" s="222" t="str">
        <f aca="false">IF(A64="","",IF(ISERROR(VLOOKUP($A64,'[1]liste reference'!$A$6:$Q$1174,9,0)),IF(ISERROR(VLOOKUP($A64,'[1]liste reference'!$B$6:$Q$1174,8,0)),"    -",VLOOKUP($A64,'[1]liste reference'!$B$6:$Q$1174,8,0)),VLOOKUP($A64,'[1]liste reference'!$A$6:$Q$1174,9,0)))</f>
        <v/>
      </c>
      <c r="H64" s="223" t="str">
        <f aca="false">IF(A64="","x",IF(ISERROR(VLOOKUP($A64,'[1]liste reference'!$A$6:$Q$1174,10,0)),IF(ISERROR(VLOOKUP($A64,'[1]liste reference'!$B$6:$Q$1174,9,0)),"x",VLOOKUP($A64,'[1]liste reference'!$B$6:$Q$1174,9,0)),VLOOKUP($A64,'[1]liste reference'!$A$6:$Q$1174,10,0)))</f>
        <v>x</v>
      </c>
      <c r="I64" s="8" t="str">
        <f aca="false">IF(A64="","",1)</f>
        <v/>
      </c>
      <c r="J64" s="224" t="str">
        <f aca="false">IF(ISNUMBER($H64),IF(ISERROR(VLOOKUP($A64,'[1]liste reference'!$A$6:$Q$1174,6,0)),IF(ISERROR(VLOOKUP($A64,'[1]liste reference'!$B$6:$Q$1174,5,0)),"nu",VLOOKUP($A64,'[1]liste reference'!$B$6:$Q$1174,5,0)),VLOOKUP($A64,'[1]liste reference'!$A$6:$Q$1174,6,0)),"nu")</f>
        <v>nu</v>
      </c>
      <c r="K64" s="224" t="str">
        <f aca="false">IF(ISNUMBER($H64),IF(ISERROR(VLOOKUP($A64,'[1]liste reference'!$A$6:$Q$1174,7,0)),IF(ISERROR(VLOOKUP($A64,'[1]liste reference'!$B$6:$Q$1174,6,0)),"nu",VLOOKUP($A64,'[1]liste reference'!$B$6:$Q$1174,6,0)),VLOOKUP($A64,'[1]liste reference'!$A$6:$Q$1174,7,0)),"nu")</f>
        <v>nu</v>
      </c>
      <c r="L64" s="207" t="str">
        <f aca="false">IF(A64="NEWCOD",IF(W64="","Renseigner le champ 'Nouveau taxon'",$W64),IF(ISTEXT($E64),"Taxon déjà saisi !",IF(OR(A64="",A64="!!!!!!"),"",IF(ISERROR(VLOOKUP($A64,'[1]liste reference'!$A$6:$B$1174,2,0)),IF(ISERROR(VLOOKUP($A64,'[1]liste reference'!$B$6:$B$1174,1,0)),"non répertorié ou synonyme. Vérifiez !",VLOOKUP($A64,'[1]liste reference'!$B$6:$B$1174,1,0)),VLOOKUP(A64,'[1]liste reference'!$A$6:$B$1174,2,0)))))</f>
        <v/>
      </c>
      <c r="M64" s="225"/>
      <c r="N64" s="225"/>
      <c r="O64" s="225"/>
      <c r="P64" s="226" t="s">
        <v>81</v>
      </c>
      <c r="Q64" s="227" t="str">
        <f aca="false">IF(OR($A64="NEWCOD",$A64="!!!!!!"),IF(X64="","NoCod",X64),IF($A64="","",IF(ISERROR(VLOOKUP($A64,'[1]liste reference'!$A$6:$H$1174,8,FALSE())),IF(ISERROR(VLOOKUP($A64,'[1]liste reference'!$B$6:$H$1174,7,FALSE())),"",VLOOKUP($A64,'[1]liste reference'!$B$6:$H$1174,7,FALSE())),VLOOKUP($A64,'[1]liste reference'!$A$6:$H$1174,8,FALSE()))))</f>
        <v/>
      </c>
      <c r="R64" s="211" t="str">
        <f aca="false">IF(ISTEXT(H64),"",(B64*$B$7/100)+(C64*$C$7/100))</f>
        <v/>
      </c>
      <c r="S64" s="212" t="str">
        <f aca="false">IF(OR(ISTEXT(H64),R64=0),"",IF(R64&lt;0.1,1,IF(R64&lt;1,2,IF(R64&lt;10,3,IF(R64&lt;50,4,IF(R64&gt;=50,5,""))))))</f>
        <v/>
      </c>
      <c r="T64" s="212" t="n">
        <f aca="false">IF(ISERROR(S64*J64),0,S64*J64)</f>
        <v>0</v>
      </c>
      <c r="U64" s="212" t="n">
        <f aca="false">IF(ISERROR(S64*J64*K64),0,S64*J64*K64)</f>
        <v>0</v>
      </c>
      <c r="V64" s="228" t="n">
        <f aca="false">IF(ISERROR(S64*K64),0,S64*K64)</f>
        <v>0</v>
      </c>
      <c r="W64" s="229"/>
      <c r="X64" s="230"/>
      <c r="Y64" s="215" t="str">
        <f aca="false">IF(AND(ISNUMBER(F64),OR(A64="",A64="!!!!!!")),"!!!!!!",IF(A64="new.cod","NEWCOD",IF(AND((Z64=""),ISTEXT(A64),A64&lt;&gt;"!!!!!!"),A64,IF(Z64="","",INDEX('[1]liste reference'!$A$6:$A$1174,Z64)))))</f>
        <v/>
      </c>
      <c r="Z64" s="197" t="str">
        <f aca="false">IF(ISERROR(MATCH(A64,'[1]liste reference'!$A$6:$A$1174,0)),IF(ISERROR(MATCH(A64,'[1]liste reference'!$B$6:$B$1174,0)),"",(MATCH(A64,'[1]liste reference'!$B$6:$B$1174,0))),(MATCH(A64,'[1]liste reference'!$A$6:$A$1174,0)))</f>
        <v/>
      </c>
    </row>
    <row r="65" customFormat="false" ht="12.75" hidden="true" customHeight="false" outlineLevel="0" collapsed="false">
      <c r="A65" s="216"/>
      <c r="B65" s="217"/>
      <c r="C65" s="218"/>
      <c r="D65" s="219" t="str">
        <f aca="false">IF(ISERROR(VLOOKUP($A65,'[1]liste reference'!$A$6:$B$1174,2,0)),IF(ISERROR(VLOOKUP($A65,'[1]liste reference'!$B$6:$B$1174,1,0)),"",VLOOKUP($A65,'[1]liste reference'!$B$6:$B$1174,1,0)),VLOOKUP($A65,'[1]liste reference'!$A$6:$B$1174,2,0))</f>
        <v/>
      </c>
      <c r="E65" s="220" t="n">
        <f aca="false">IF(D65="",0,VLOOKUP(D65,D$22:D64,1,0))</f>
        <v>0</v>
      </c>
      <c r="F65" s="221" t="str">
        <f aca="false">IF(AND(OR(A65="",A65="!!!!!!"),B65="",C65=""),"",IF(OR(AND(B65="",C65=""),ISERROR(C65+B65)),"!!!",($B65*$B$7+$C65*$C$7)/100))</f>
        <v/>
      </c>
      <c r="G65" s="222" t="str">
        <f aca="false">IF(A65="","",IF(ISERROR(VLOOKUP($A65,'[1]liste reference'!$A$6:$Q$1174,9,0)),IF(ISERROR(VLOOKUP($A65,'[1]liste reference'!$B$6:$Q$1174,8,0)),"    -",VLOOKUP($A65,'[1]liste reference'!$B$6:$Q$1174,8,0)),VLOOKUP($A65,'[1]liste reference'!$A$6:$Q$1174,9,0)))</f>
        <v/>
      </c>
      <c r="H65" s="223" t="str">
        <f aca="false">IF(A65="","x",IF(ISERROR(VLOOKUP($A65,'[1]liste reference'!$A$6:$Q$1174,10,0)),IF(ISERROR(VLOOKUP($A65,'[1]liste reference'!$B$6:$Q$1174,9,0)),"x",VLOOKUP($A65,'[1]liste reference'!$B$6:$Q$1174,9,0)),VLOOKUP($A65,'[1]liste reference'!$A$6:$Q$1174,10,0)))</f>
        <v>x</v>
      </c>
      <c r="I65" s="8" t="str">
        <f aca="false">IF(A65="","",1)</f>
        <v/>
      </c>
      <c r="J65" s="224" t="str">
        <f aca="false">IF(ISNUMBER($H65),IF(ISERROR(VLOOKUP($A65,'[1]liste reference'!$A$6:$Q$1174,6,0)),IF(ISERROR(VLOOKUP($A65,'[1]liste reference'!$B$6:$Q$1174,5,0)),"nu",VLOOKUP($A65,'[1]liste reference'!$B$6:$Q$1174,5,0)),VLOOKUP($A65,'[1]liste reference'!$A$6:$Q$1174,6,0)),"nu")</f>
        <v>nu</v>
      </c>
      <c r="K65" s="224" t="str">
        <f aca="false">IF(ISNUMBER($H65),IF(ISERROR(VLOOKUP($A65,'[1]liste reference'!$A$6:$Q$1174,7,0)),IF(ISERROR(VLOOKUP($A65,'[1]liste reference'!$B$6:$Q$1174,6,0)),"nu",VLOOKUP($A65,'[1]liste reference'!$B$6:$Q$1174,6,0)),VLOOKUP($A65,'[1]liste reference'!$A$6:$Q$1174,7,0)),"nu")</f>
        <v>nu</v>
      </c>
      <c r="L65" s="207" t="str">
        <f aca="false">IF(A65="NEWCOD",IF(W65="","Renseigner le champ 'Nouveau taxon'",$W65),IF(ISTEXT($E65),"Taxon déjà saisi !",IF(OR(A65="",A65="!!!!!!"),"",IF(ISERROR(VLOOKUP($A65,'[1]liste reference'!$A$6:$B$1174,2,0)),IF(ISERROR(VLOOKUP($A65,'[1]liste reference'!$B$6:$B$1174,1,0)),"non répertorié ou synonyme. Vérifiez !",VLOOKUP($A65,'[1]liste reference'!$B$6:$B$1174,1,0)),VLOOKUP(A65,'[1]liste reference'!$A$6:$B$1174,2,0)))))</f>
        <v/>
      </c>
      <c r="M65" s="225"/>
      <c r="N65" s="225"/>
      <c r="O65" s="225"/>
      <c r="P65" s="226" t="s">
        <v>81</v>
      </c>
      <c r="Q65" s="227" t="str">
        <f aca="false">IF(OR($A65="NEWCOD",$A65="!!!!!!"),IF(X65="","NoCod",X65),IF($A65="","",IF(ISERROR(VLOOKUP($A65,'[1]liste reference'!$A$6:$H$1174,8,FALSE())),IF(ISERROR(VLOOKUP($A65,'[1]liste reference'!$B$6:$H$1174,7,FALSE())),"",VLOOKUP($A65,'[1]liste reference'!$B$6:$H$1174,7,FALSE())),VLOOKUP($A65,'[1]liste reference'!$A$6:$H$1174,8,FALSE()))))</f>
        <v/>
      </c>
      <c r="R65" s="211" t="str">
        <f aca="false">IF(ISTEXT(H65),"",(B65*$B$7/100)+(C65*$C$7/100))</f>
        <v/>
      </c>
      <c r="S65" s="212" t="str">
        <f aca="false">IF(OR(ISTEXT(H65),R65=0),"",IF(R65&lt;0.1,1,IF(R65&lt;1,2,IF(R65&lt;10,3,IF(R65&lt;50,4,IF(R65&gt;=50,5,""))))))</f>
        <v/>
      </c>
      <c r="T65" s="212" t="n">
        <f aca="false">IF(ISERROR(S65*J65),0,S65*J65)</f>
        <v>0</v>
      </c>
      <c r="U65" s="212" t="n">
        <f aca="false">IF(ISERROR(S65*J65*K65),0,S65*J65*K65)</f>
        <v>0</v>
      </c>
      <c r="V65" s="228" t="n">
        <f aca="false">IF(ISERROR(S65*K65),0,S65*K65)</f>
        <v>0</v>
      </c>
      <c r="W65" s="229"/>
      <c r="X65" s="230"/>
      <c r="Y65" s="215" t="str">
        <f aca="false">IF(AND(ISNUMBER(F65),OR(A65="",A65="!!!!!!")),"!!!!!!",IF(A65="new.cod","NEWCOD",IF(AND((Z65=""),ISTEXT(A65),A65&lt;&gt;"!!!!!!"),A65,IF(Z65="","",INDEX('[1]liste reference'!$A$6:$A$1174,Z65)))))</f>
        <v/>
      </c>
      <c r="Z65" s="197" t="str">
        <f aca="false">IF(ISERROR(MATCH(A65,'[1]liste reference'!$A$6:$A$1174,0)),IF(ISERROR(MATCH(A65,'[1]liste reference'!$B$6:$B$1174,0)),"",(MATCH(A65,'[1]liste reference'!$B$6:$B$1174,0))),(MATCH(A65,'[1]liste reference'!$A$6:$A$1174,0)))</f>
        <v/>
      </c>
    </row>
    <row r="66" customFormat="false" ht="12.75" hidden="true" customHeight="false" outlineLevel="0" collapsed="false">
      <c r="A66" s="216"/>
      <c r="B66" s="217"/>
      <c r="C66" s="218"/>
      <c r="D66" s="219" t="str">
        <f aca="false">IF(ISERROR(VLOOKUP($A66,'[1]liste reference'!$A$6:$B$1174,2,0)),IF(ISERROR(VLOOKUP($A66,'[1]liste reference'!$B$6:$B$1174,1,0)),"",VLOOKUP($A66,'[1]liste reference'!$B$6:$B$1174,1,0)),VLOOKUP($A66,'[1]liste reference'!$A$6:$B$1174,2,0))</f>
        <v/>
      </c>
      <c r="E66" s="220" t="n">
        <f aca="false">IF(D66="",0,VLOOKUP(D66,D$22:D65,1,0))</f>
        <v>0</v>
      </c>
      <c r="F66" s="221" t="str">
        <f aca="false">IF(AND(OR(A66="",A66="!!!!!!"),B66="",C66=""),"",IF(OR(AND(B66="",C66=""),ISERROR(C66+B66)),"!!!",($B66*$B$7+$C66*$C$7)/100))</f>
        <v/>
      </c>
      <c r="G66" s="222" t="str">
        <f aca="false">IF(A66="","",IF(ISERROR(VLOOKUP($A66,'[1]liste reference'!$A$6:$Q$1174,9,0)),IF(ISERROR(VLOOKUP($A66,'[1]liste reference'!$B$6:$Q$1174,8,0)),"    -",VLOOKUP($A66,'[1]liste reference'!$B$6:$Q$1174,8,0)),VLOOKUP($A66,'[1]liste reference'!$A$6:$Q$1174,9,0)))</f>
        <v/>
      </c>
      <c r="H66" s="223" t="str">
        <f aca="false">IF(A66="","x",IF(ISERROR(VLOOKUP($A66,'[1]liste reference'!$A$6:$Q$1174,10,0)),IF(ISERROR(VLOOKUP($A66,'[1]liste reference'!$B$6:$Q$1174,9,0)),"x",VLOOKUP($A66,'[1]liste reference'!$B$6:$Q$1174,9,0)),VLOOKUP($A66,'[1]liste reference'!$A$6:$Q$1174,10,0)))</f>
        <v>x</v>
      </c>
      <c r="I66" s="8" t="str">
        <f aca="false">IF(A66="","",1)</f>
        <v/>
      </c>
      <c r="J66" s="224" t="str">
        <f aca="false">IF(ISNUMBER($H66),IF(ISERROR(VLOOKUP($A66,'[1]liste reference'!$A$6:$Q$1174,6,0)),IF(ISERROR(VLOOKUP($A66,'[1]liste reference'!$B$6:$Q$1174,5,0)),"nu",VLOOKUP($A66,'[1]liste reference'!$B$6:$Q$1174,5,0)),VLOOKUP($A66,'[1]liste reference'!$A$6:$Q$1174,6,0)),"nu")</f>
        <v>nu</v>
      </c>
      <c r="K66" s="224" t="str">
        <f aca="false">IF(ISNUMBER($H66),IF(ISERROR(VLOOKUP($A66,'[1]liste reference'!$A$6:$Q$1174,7,0)),IF(ISERROR(VLOOKUP($A66,'[1]liste reference'!$B$6:$Q$1174,6,0)),"nu",VLOOKUP($A66,'[1]liste reference'!$B$6:$Q$1174,6,0)),VLOOKUP($A66,'[1]liste reference'!$A$6:$Q$1174,7,0)),"nu")</f>
        <v>nu</v>
      </c>
      <c r="L66" s="207" t="str">
        <f aca="false">IF(A66="NEWCOD",IF(W66="","Renseigner le champ 'Nouveau taxon'",$W66),IF(ISTEXT($E66),"Taxon déjà saisi !",IF(OR(A66="",A66="!!!!!!"),"",IF(ISERROR(VLOOKUP($A66,'[1]liste reference'!$A$6:$B$1174,2,0)),IF(ISERROR(VLOOKUP($A66,'[1]liste reference'!$B$6:$B$1174,1,0)),"non répertorié ou synonyme. Vérifiez !",VLOOKUP($A66,'[1]liste reference'!$B$6:$B$1174,1,0)),VLOOKUP(A66,'[1]liste reference'!$A$6:$B$1174,2,0)))))</f>
        <v/>
      </c>
      <c r="M66" s="225"/>
      <c r="N66" s="225"/>
      <c r="O66" s="225"/>
      <c r="P66" s="226" t="s">
        <v>81</v>
      </c>
      <c r="Q66" s="227" t="str">
        <f aca="false">IF(OR($A66="NEWCOD",$A66="!!!!!!"),IF(X66="","NoCod",X66),IF($A66="","",IF(ISERROR(VLOOKUP($A66,'[1]liste reference'!$A$6:$H$1174,8,FALSE())),IF(ISERROR(VLOOKUP($A66,'[1]liste reference'!$B$6:$H$1174,7,FALSE())),"",VLOOKUP($A66,'[1]liste reference'!$B$6:$H$1174,7,FALSE())),VLOOKUP($A66,'[1]liste reference'!$A$6:$H$1174,8,FALSE()))))</f>
        <v/>
      </c>
      <c r="R66" s="211" t="str">
        <f aca="false">IF(ISTEXT(H66),"",(B66*$B$7/100)+(C66*$C$7/100))</f>
        <v/>
      </c>
      <c r="S66" s="212" t="str">
        <f aca="false">IF(OR(ISTEXT(H66),R66=0),"",IF(R66&lt;0.1,1,IF(R66&lt;1,2,IF(R66&lt;10,3,IF(R66&lt;50,4,IF(R66&gt;=50,5,""))))))</f>
        <v/>
      </c>
      <c r="T66" s="212" t="n">
        <f aca="false">IF(ISERROR(S66*J66),0,S66*J66)</f>
        <v>0</v>
      </c>
      <c r="U66" s="212" t="n">
        <f aca="false">IF(ISERROR(S66*J66*K66),0,S66*J66*K66)</f>
        <v>0</v>
      </c>
      <c r="V66" s="228" t="n">
        <f aca="false">IF(ISERROR(S66*K66),0,S66*K66)</f>
        <v>0</v>
      </c>
      <c r="W66" s="229"/>
      <c r="X66" s="230"/>
      <c r="Y66" s="215" t="str">
        <f aca="false">IF(AND(ISNUMBER(F66),OR(A66="",A66="!!!!!!")),"!!!!!!",IF(A66="new.cod","NEWCOD",IF(AND((Z66=""),ISTEXT(A66),A66&lt;&gt;"!!!!!!"),A66,IF(Z66="","",INDEX('[1]liste reference'!$A$6:$A$1174,Z66)))))</f>
        <v/>
      </c>
      <c r="Z66" s="197" t="str">
        <f aca="false">IF(ISERROR(MATCH(A66,'[1]liste reference'!$A$6:$A$1174,0)),IF(ISERROR(MATCH(A66,'[1]liste reference'!$B$6:$B$1174,0)),"",(MATCH(A66,'[1]liste reference'!$B$6:$B$1174,0))),(MATCH(A66,'[1]liste reference'!$A$6:$A$1174,0)))</f>
        <v/>
      </c>
    </row>
    <row r="67" customFormat="false" ht="12.75" hidden="true" customHeight="false" outlineLevel="0" collapsed="false">
      <c r="A67" s="216"/>
      <c r="B67" s="217"/>
      <c r="C67" s="218"/>
      <c r="D67" s="219" t="str">
        <f aca="false">IF(ISERROR(VLOOKUP($A67,'[1]liste reference'!$A$6:$B$1174,2,0)),IF(ISERROR(VLOOKUP($A67,'[1]liste reference'!$B$6:$B$1174,1,0)),"",VLOOKUP($A67,'[1]liste reference'!$B$6:$B$1174,1,0)),VLOOKUP($A67,'[1]liste reference'!$A$6:$B$1174,2,0))</f>
        <v/>
      </c>
      <c r="E67" s="220" t="n">
        <f aca="false">IF(D67="",0,VLOOKUP(D67,D$22:D66,1,0))</f>
        <v>0</v>
      </c>
      <c r="F67" s="221" t="str">
        <f aca="false">IF(AND(OR(A67="",A67="!!!!!!"),B67="",C67=""),"",IF(OR(AND(B67="",C67=""),ISERROR(C67+B67)),"!!!",($B67*$B$7+$C67*$C$7)/100))</f>
        <v/>
      </c>
      <c r="G67" s="222" t="str">
        <f aca="false">IF(A67="","",IF(ISERROR(VLOOKUP($A67,'[1]liste reference'!$A$6:$Q$1174,9,0)),IF(ISERROR(VLOOKUP($A67,'[1]liste reference'!$B$6:$Q$1174,8,0)),"    -",VLOOKUP($A67,'[1]liste reference'!$B$6:$Q$1174,8,0)),VLOOKUP($A67,'[1]liste reference'!$A$6:$Q$1174,9,0)))</f>
        <v/>
      </c>
      <c r="H67" s="223" t="str">
        <f aca="false">IF(A67="","x",IF(ISERROR(VLOOKUP($A67,'[1]liste reference'!$A$6:$Q$1174,10,0)),IF(ISERROR(VLOOKUP($A67,'[1]liste reference'!$B$6:$Q$1174,9,0)),"x",VLOOKUP($A67,'[1]liste reference'!$B$6:$Q$1174,9,0)),VLOOKUP($A67,'[1]liste reference'!$A$6:$Q$1174,10,0)))</f>
        <v>x</v>
      </c>
      <c r="I67" s="8" t="str">
        <f aca="false">IF(A67="","",1)</f>
        <v/>
      </c>
      <c r="J67" s="224" t="str">
        <f aca="false">IF(ISNUMBER($H67),IF(ISERROR(VLOOKUP($A67,'[1]liste reference'!$A$6:$Q$1174,6,0)),IF(ISERROR(VLOOKUP($A67,'[1]liste reference'!$B$6:$Q$1174,5,0)),"nu",VLOOKUP($A67,'[1]liste reference'!$B$6:$Q$1174,5,0)),VLOOKUP($A67,'[1]liste reference'!$A$6:$Q$1174,6,0)),"nu")</f>
        <v>nu</v>
      </c>
      <c r="K67" s="224" t="str">
        <f aca="false">IF(ISNUMBER($H67),IF(ISERROR(VLOOKUP($A67,'[1]liste reference'!$A$6:$Q$1174,7,0)),IF(ISERROR(VLOOKUP($A67,'[1]liste reference'!$B$6:$Q$1174,6,0)),"nu",VLOOKUP($A67,'[1]liste reference'!$B$6:$Q$1174,6,0)),VLOOKUP($A67,'[1]liste reference'!$A$6:$Q$1174,7,0)),"nu")</f>
        <v>nu</v>
      </c>
      <c r="L67" s="207" t="str">
        <f aca="false">IF(A67="NEWCOD",IF(W67="","Renseigner le champ 'Nouveau taxon'",$W67),IF(ISTEXT($E67),"Taxon déjà saisi !",IF(OR(A67="",A67="!!!!!!"),"",IF(ISERROR(VLOOKUP($A67,'[1]liste reference'!$A$6:$B$1174,2,0)),IF(ISERROR(VLOOKUP($A67,'[1]liste reference'!$B$6:$B$1174,1,0)),"non répertorié ou synonyme. Vérifiez !",VLOOKUP($A67,'[1]liste reference'!$B$6:$B$1174,1,0)),VLOOKUP(A67,'[1]liste reference'!$A$6:$B$1174,2,0)))))</f>
        <v/>
      </c>
      <c r="M67" s="225"/>
      <c r="N67" s="225"/>
      <c r="O67" s="225"/>
      <c r="P67" s="226" t="s">
        <v>81</v>
      </c>
      <c r="Q67" s="227" t="str">
        <f aca="false">IF(OR($A67="NEWCOD",$A67="!!!!!!"),IF(X67="","NoCod",X67),IF($A67="","",IF(ISERROR(VLOOKUP($A67,'[1]liste reference'!$A$6:$H$1174,8,FALSE())),IF(ISERROR(VLOOKUP($A67,'[1]liste reference'!$B$6:$H$1174,7,FALSE())),"",VLOOKUP($A67,'[1]liste reference'!$B$6:$H$1174,7,FALSE())),VLOOKUP($A67,'[1]liste reference'!$A$6:$H$1174,8,FALSE()))))</f>
        <v/>
      </c>
      <c r="R67" s="211" t="str">
        <f aca="false">IF(ISTEXT(H67),"",(B67*$B$7/100)+(C67*$C$7/100))</f>
        <v/>
      </c>
      <c r="S67" s="212" t="str">
        <f aca="false">IF(OR(ISTEXT(H67),R67=0),"",IF(R67&lt;0.1,1,IF(R67&lt;1,2,IF(R67&lt;10,3,IF(R67&lt;50,4,IF(R67&gt;=50,5,""))))))</f>
        <v/>
      </c>
      <c r="T67" s="212" t="n">
        <f aca="false">IF(ISERROR(S67*J67),0,S67*J67)</f>
        <v>0</v>
      </c>
      <c r="U67" s="212" t="n">
        <f aca="false">IF(ISERROR(S67*J67*K67),0,S67*J67*K67)</f>
        <v>0</v>
      </c>
      <c r="V67" s="228" t="n">
        <f aca="false">IF(ISERROR(S67*K67),0,S67*K67)</f>
        <v>0</v>
      </c>
      <c r="W67" s="229"/>
      <c r="X67" s="230"/>
      <c r="Y67" s="215" t="str">
        <f aca="false">IF(AND(ISNUMBER(F67),OR(A67="",A67="!!!!!!")),"!!!!!!",IF(A67="new.cod","NEWCOD",IF(AND((Z67=""),ISTEXT(A67),A67&lt;&gt;"!!!!!!"),A67,IF(Z67="","",INDEX('[1]liste reference'!$A$6:$A$1174,Z67)))))</f>
        <v/>
      </c>
      <c r="Z67" s="197" t="str">
        <f aca="false">IF(ISERROR(MATCH(A67,'[1]liste reference'!$A$6:$A$1174,0)),IF(ISERROR(MATCH(A67,'[1]liste reference'!$B$6:$B$1174,0)),"",(MATCH(A67,'[1]liste reference'!$B$6:$B$1174,0))),(MATCH(A67,'[1]liste reference'!$A$6:$A$1174,0)))</f>
        <v/>
      </c>
    </row>
    <row r="68" customFormat="false" ht="12.75" hidden="true" customHeight="false" outlineLevel="0" collapsed="false">
      <c r="A68" s="216"/>
      <c r="B68" s="217"/>
      <c r="C68" s="218"/>
      <c r="D68" s="219" t="str">
        <f aca="false">IF(ISERROR(VLOOKUP($A68,'[1]liste reference'!$A$6:$B$1174,2,0)),IF(ISERROR(VLOOKUP($A68,'[1]liste reference'!$B$6:$B$1174,1,0)),"",VLOOKUP($A68,'[1]liste reference'!$B$6:$B$1174,1,0)),VLOOKUP($A68,'[1]liste reference'!$A$6:$B$1174,2,0))</f>
        <v/>
      </c>
      <c r="E68" s="220" t="n">
        <f aca="false">IF(D68="",0,VLOOKUP(D68,D$22:D67,1,0))</f>
        <v>0</v>
      </c>
      <c r="F68" s="221" t="str">
        <f aca="false">IF(AND(OR(A68="",A68="!!!!!!"),B68="",C68=""),"",IF(OR(AND(B68="",C68=""),ISERROR(C68+B68)),"!!!",($B68*$B$7+$C68*$C$7)/100))</f>
        <v/>
      </c>
      <c r="G68" s="222" t="str">
        <f aca="false">IF(A68="","",IF(ISERROR(VLOOKUP($A68,'[1]liste reference'!$A$6:$Q$1174,9,0)),IF(ISERROR(VLOOKUP($A68,'[1]liste reference'!$B$6:$Q$1174,8,0)),"    -",VLOOKUP($A68,'[1]liste reference'!$B$6:$Q$1174,8,0)),VLOOKUP($A68,'[1]liste reference'!$A$6:$Q$1174,9,0)))</f>
        <v/>
      </c>
      <c r="H68" s="223" t="str">
        <f aca="false">IF(A68="","x",IF(ISERROR(VLOOKUP($A68,'[1]liste reference'!$A$6:$Q$1174,10,0)),IF(ISERROR(VLOOKUP($A68,'[1]liste reference'!$B$6:$Q$1174,9,0)),"x",VLOOKUP($A68,'[1]liste reference'!$B$6:$Q$1174,9,0)),VLOOKUP($A68,'[1]liste reference'!$A$6:$Q$1174,10,0)))</f>
        <v>x</v>
      </c>
      <c r="I68" s="8" t="str">
        <f aca="false">IF(A68="","",1)</f>
        <v/>
      </c>
      <c r="J68" s="224" t="str">
        <f aca="false">IF(ISNUMBER($H68),IF(ISERROR(VLOOKUP($A68,'[1]liste reference'!$A$6:$Q$1174,6,0)),IF(ISERROR(VLOOKUP($A68,'[1]liste reference'!$B$6:$Q$1174,5,0)),"nu",VLOOKUP($A68,'[1]liste reference'!$B$6:$Q$1174,5,0)),VLOOKUP($A68,'[1]liste reference'!$A$6:$Q$1174,6,0)),"nu")</f>
        <v>nu</v>
      </c>
      <c r="K68" s="224" t="str">
        <f aca="false">IF(ISNUMBER($H68),IF(ISERROR(VLOOKUP($A68,'[1]liste reference'!$A$6:$Q$1174,7,0)),IF(ISERROR(VLOOKUP($A68,'[1]liste reference'!$B$6:$Q$1174,6,0)),"nu",VLOOKUP($A68,'[1]liste reference'!$B$6:$Q$1174,6,0)),VLOOKUP($A68,'[1]liste reference'!$A$6:$Q$1174,7,0)),"nu")</f>
        <v>nu</v>
      </c>
      <c r="L68" s="207" t="str">
        <f aca="false">IF(A68="NEWCOD",IF(W68="","Renseigner le champ 'Nouveau taxon'",$W68),IF(ISTEXT($E68),"Taxon déjà saisi !",IF(OR(A68="",A68="!!!!!!"),"",IF(ISERROR(VLOOKUP($A68,'[1]liste reference'!$A$6:$B$1174,2,0)),IF(ISERROR(VLOOKUP($A68,'[1]liste reference'!$B$6:$B$1174,1,0)),"non répertorié ou synonyme. Vérifiez !",VLOOKUP($A68,'[1]liste reference'!$B$6:$B$1174,1,0)),VLOOKUP(A68,'[1]liste reference'!$A$6:$B$1174,2,0)))))</f>
        <v/>
      </c>
      <c r="M68" s="225"/>
      <c r="N68" s="225"/>
      <c r="O68" s="225"/>
      <c r="P68" s="226" t="s">
        <v>81</v>
      </c>
      <c r="Q68" s="227" t="str">
        <f aca="false">IF(OR($A68="NEWCOD",$A68="!!!!!!"),IF(X68="","NoCod",X68),IF($A68="","",IF(ISERROR(VLOOKUP($A68,'[1]liste reference'!$A$6:$H$1174,8,FALSE())),IF(ISERROR(VLOOKUP($A68,'[1]liste reference'!$B$6:$H$1174,7,FALSE())),"",VLOOKUP($A68,'[1]liste reference'!$B$6:$H$1174,7,FALSE())),VLOOKUP($A68,'[1]liste reference'!$A$6:$H$1174,8,FALSE()))))</f>
        <v/>
      </c>
      <c r="R68" s="211" t="str">
        <f aca="false">IF(ISTEXT(H68),"",(B68*$B$7/100)+(C68*$C$7/100))</f>
        <v/>
      </c>
      <c r="S68" s="212" t="str">
        <f aca="false">IF(OR(ISTEXT(H68),R68=0),"",IF(R68&lt;0.1,1,IF(R68&lt;1,2,IF(R68&lt;10,3,IF(R68&lt;50,4,IF(R68&gt;=50,5,""))))))</f>
        <v/>
      </c>
      <c r="T68" s="212" t="n">
        <f aca="false">IF(ISERROR(S68*J68),0,S68*J68)</f>
        <v>0</v>
      </c>
      <c r="U68" s="212" t="n">
        <f aca="false">IF(ISERROR(S68*J68*K68),0,S68*J68*K68)</f>
        <v>0</v>
      </c>
      <c r="V68" s="228" t="n">
        <f aca="false">IF(ISERROR(S68*K68),0,S68*K68)</f>
        <v>0</v>
      </c>
      <c r="W68" s="229"/>
      <c r="X68" s="230"/>
      <c r="Y68" s="215" t="str">
        <f aca="false">IF(AND(ISNUMBER(F68),OR(A68="",A68="!!!!!!")),"!!!!!!",IF(A68="new.cod","NEWCOD",IF(AND((Z68=""),ISTEXT(A68),A68&lt;&gt;"!!!!!!"),A68,IF(Z68="","",INDEX('[1]liste reference'!$A$6:$A$1174,Z68)))))</f>
        <v/>
      </c>
      <c r="Z68" s="197" t="str">
        <f aca="false">IF(ISERROR(MATCH(A68,'[1]liste reference'!$A$6:$A$1174,0)),IF(ISERROR(MATCH(A68,'[1]liste reference'!$B$6:$B$1174,0)),"",(MATCH(A68,'[1]liste reference'!$B$6:$B$1174,0))),(MATCH(A68,'[1]liste reference'!$A$6:$A$1174,0)))</f>
        <v/>
      </c>
    </row>
    <row r="69" customFormat="false" ht="12.75" hidden="true" customHeight="false" outlineLevel="0" collapsed="false">
      <c r="A69" s="216"/>
      <c r="B69" s="217"/>
      <c r="C69" s="218"/>
      <c r="D69" s="219" t="str">
        <f aca="false">IF(ISERROR(VLOOKUP($A69,'[1]liste reference'!$A$6:$B$1174,2,0)),IF(ISERROR(VLOOKUP($A69,'[1]liste reference'!$B$6:$B$1174,1,0)),"",VLOOKUP($A69,'[1]liste reference'!$B$6:$B$1174,1,0)),VLOOKUP($A69,'[1]liste reference'!$A$6:$B$1174,2,0))</f>
        <v/>
      </c>
      <c r="E69" s="220" t="n">
        <f aca="false">IF(D69="",0,VLOOKUP(D69,D$22:D68,1,0))</f>
        <v>0</v>
      </c>
      <c r="F69" s="221" t="str">
        <f aca="false">IF(AND(OR(A69="",A69="!!!!!!"),B69="",C69=""),"",IF(OR(AND(B69="",C69=""),ISERROR(C69+B69)),"!!!",($B69*$B$7+$C69*$C$7)/100))</f>
        <v/>
      </c>
      <c r="G69" s="222" t="str">
        <f aca="false">IF(A69="","",IF(ISERROR(VLOOKUP($A69,'[1]liste reference'!$A$6:$Q$1174,9,0)),IF(ISERROR(VLOOKUP($A69,'[1]liste reference'!$B$6:$Q$1174,8,0)),"    -",VLOOKUP($A69,'[1]liste reference'!$B$6:$Q$1174,8,0)),VLOOKUP($A69,'[1]liste reference'!$A$6:$Q$1174,9,0)))</f>
        <v/>
      </c>
      <c r="H69" s="223" t="str">
        <f aca="false">IF(A69="","x",IF(ISERROR(VLOOKUP($A69,'[1]liste reference'!$A$6:$Q$1174,10,0)),IF(ISERROR(VLOOKUP($A69,'[1]liste reference'!$B$6:$Q$1174,9,0)),"x",VLOOKUP($A69,'[1]liste reference'!$B$6:$Q$1174,9,0)),VLOOKUP($A69,'[1]liste reference'!$A$6:$Q$1174,10,0)))</f>
        <v>x</v>
      </c>
      <c r="I69" s="8" t="str">
        <f aca="false">IF(A69="","",1)</f>
        <v/>
      </c>
      <c r="J69" s="224" t="str">
        <f aca="false">IF(ISNUMBER($H69),IF(ISERROR(VLOOKUP($A69,'[1]liste reference'!$A$6:$Q$1174,6,0)),IF(ISERROR(VLOOKUP($A69,'[1]liste reference'!$B$6:$Q$1174,5,0)),"nu",VLOOKUP($A69,'[1]liste reference'!$B$6:$Q$1174,5,0)),VLOOKUP($A69,'[1]liste reference'!$A$6:$Q$1174,6,0)),"nu")</f>
        <v>nu</v>
      </c>
      <c r="K69" s="224" t="str">
        <f aca="false">IF(ISNUMBER($H69),IF(ISERROR(VLOOKUP($A69,'[1]liste reference'!$A$6:$Q$1174,7,0)),IF(ISERROR(VLOOKUP($A69,'[1]liste reference'!$B$6:$Q$1174,6,0)),"nu",VLOOKUP($A69,'[1]liste reference'!$B$6:$Q$1174,6,0)),VLOOKUP($A69,'[1]liste reference'!$A$6:$Q$1174,7,0)),"nu")</f>
        <v>nu</v>
      </c>
      <c r="L69" s="207" t="str">
        <f aca="false">IF(A69="NEWCOD",IF(W69="","Renseigner le champ 'Nouveau taxon'",$W69),IF(ISTEXT($E69),"Taxon déjà saisi !",IF(OR(A69="",A69="!!!!!!"),"",IF(ISERROR(VLOOKUP($A69,'[1]liste reference'!$A$6:$B$1174,2,0)),IF(ISERROR(VLOOKUP($A69,'[1]liste reference'!$B$6:$B$1174,1,0)),"non répertorié ou synonyme. Vérifiez !",VLOOKUP($A69,'[1]liste reference'!$B$6:$B$1174,1,0)),VLOOKUP(A69,'[1]liste reference'!$A$6:$B$1174,2,0)))))</f>
        <v/>
      </c>
      <c r="M69" s="225"/>
      <c r="N69" s="225"/>
      <c r="O69" s="225"/>
      <c r="P69" s="226" t="s">
        <v>81</v>
      </c>
      <c r="Q69" s="227" t="str">
        <f aca="false">IF(OR($A69="NEWCOD",$A69="!!!!!!"),IF(X69="","NoCod",X69),IF($A69="","",IF(ISERROR(VLOOKUP($A69,'[1]liste reference'!$A$6:$H$1174,8,FALSE())),IF(ISERROR(VLOOKUP($A69,'[1]liste reference'!$B$6:$H$1174,7,FALSE())),"",VLOOKUP($A69,'[1]liste reference'!$B$6:$H$1174,7,FALSE())),VLOOKUP($A69,'[1]liste reference'!$A$6:$H$1174,8,FALSE()))))</f>
        <v/>
      </c>
      <c r="R69" s="211" t="str">
        <f aca="false">IF(ISTEXT(H69),"",(B69*$B$7/100)+(C69*$C$7/100))</f>
        <v/>
      </c>
      <c r="S69" s="212" t="str">
        <f aca="false">IF(OR(ISTEXT(H69),R69=0),"",IF(R69&lt;0.1,1,IF(R69&lt;1,2,IF(R69&lt;10,3,IF(R69&lt;50,4,IF(R69&gt;=50,5,""))))))</f>
        <v/>
      </c>
      <c r="T69" s="212" t="n">
        <f aca="false">IF(ISERROR(S69*J69),0,S69*J69)</f>
        <v>0</v>
      </c>
      <c r="U69" s="212" t="n">
        <f aca="false">IF(ISERROR(S69*J69*K69),0,S69*J69*K69)</f>
        <v>0</v>
      </c>
      <c r="V69" s="228" t="n">
        <f aca="false">IF(ISERROR(S69*K69),0,S69*K69)</f>
        <v>0</v>
      </c>
      <c r="W69" s="229"/>
      <c r="X69" s="230"/>
      <c r="Y69" s="215" t="str">
        <f aca="false">IF(AND(ISNUMBER(F69),OR(A69="",A69="!!!!!!")),"!!!!!!",IF(A69="new.cod","NEWCOD",IF(AND((Z69=""),ISTEXT(A69),A69&lt;&gt;"!!!!!!"),A69,IF(Z69="","",INDEX('[1]liste reference'!$A$6:$A$1174,Z69)))))</f>
        <v/>
      </c>
      <c r="Z69" s="197" t="str">
        <f aca="false">IF(ISERROR(MATCH(A69,'[1]liste reference'!$A$6:$A$1174,0)),IF(ISERROR(MATCH(A69,'[1]liste reference'!$B$6:$B$1174,0)),"",(MATCH(A69,'[1]liste reference'!$B$6:$B$1174,0))),(MATCH(A69,'[1]liste reference'!$A$6:$A$1174,0)))</f>
        <v/>
      </c>
    </row>
    <row r="70" customFormat="false" ht="12.75" hidden="true" customHeight="false" outlineLevel="0" collapsed="false">
      <c r="A70" s="216"/>
      <c r="B70" s="217"/>
      <c r="C70" s="218"/>
      <c r="D70" s="219" t="str">
        <f aca="false">IF(ISERROR(VLOOKUP($A70,'[1]liste reference'!$A$6:$B$1174,2,0)),IF(ISERROR(VLOOKUP($A70,'[1]liste reference'!$B$6:$B$1174,1,0)),"",VLOOKUP($A70,'[1]liste reference'!$B$6:$B$1174,1,0)),VLOOKUP($A70,'[1]liste reference'!$A$6:$B$1174,2,0))</f>
        <v/>
      </c>
      <c r="E70" s="220" t="n">
        <f aca="false">IF(D70="",0,VLOOKUP(D70,D$22:D69,1,0))</f>
        <v>0</v>
      </c>
      <c r="F70" s="221" t="str">
        <f aca="false">IF(AND(OR(A70="",A70="!!!!!!"),B70="",C70=""),"",IF(OR(AND(B70="",C70=""),ISERROR(C70+B70)),"!!!",($B70*$B$7+$C70*$C$7)/100))</f>
        <v/>
      </c>
      <c r="G70" s="222" t="str">
        <f aca="false">IF(A70="","",IF(ISERROR(VLOOKUP($A70,'[1]liste reference'!$A$6:$Q$1174,9,0)),IF(ISERROR(VLOOKUP($A70,'[1]liste reference'!$B$6:$Q$1174,8,0)),"    -",VLOOKUP($A70,'[1]liste reference'!$B$6:$Q$1174,8,0)),VLOOKUP($A70,'[1]liste reference'!$A$6:$Q$1174,9,0)))</f>
        <v/>
      </c>
      <c r="H70" s="223" t="str">
        <f aca="false">IF(A70="","x",IF(ISERROR(VLOOKUP($A70,'[1]liste reference'!$A$6:$Q$1174,10,0)),IF(ISERROR(VLOOKUP($A70,'[1]liste reference'!$B$6:$Q$1174,9,0)),"x",VLOOKUP($A70,'[1]liste reference'!$B$6:$Q$1174,9,0)),VLOOKUP($A70,'[1]liste reference'!$A$6:$Q$1174,10,0)))</f>
        <v>x</v>
      </c>
      <c r="I70" s="8" t="str">
        <f aca="false">IF(A70="","",1)</f>
        <v/>
      </c>
      <c r="J70" s="224" t="str">
        <f aca="false">IF(ISNUMBER($H70),IF(ISERROR(VLOOKUP($A70,'[1]liste reference'!$A$6:$Q$1174,6,0)),IF(ISERROR(VLOOKUP($A70,'[1]liste reference'!$B$6:$Q$1174,5,0)),"nu",VLOOKUP($A70,'[1]liste reference'!$B$6:$Q$1174,5,0)),VLOOKUP($A70,'[1]liste reference'!$A$6:$Q$1174,6,0)),"nu")</f>
        <v>nu</v>
      </c>
      <c r="K70" s="224" t="str">
        <f aca="false">IF(ISNUMBER($H70),IF(ISERROR(VLOOKUP($A70,'[1]liste reference'!$A$6:$Q$1174,7,0)),IF(ISERROR(VLOOKUP($A70,'[1]liste reference'!$B$6:$Q$1174,6,0)),"nu",VLOOKUP($A70,'[1]liste reference'!$B$6:$Q$1174,6,0)),VLOOKUP($A70,'[1]liste reference'!$A$6:$Q$1174,7,0)),"nu")</f>
        <v>nu</v>
      </c>
      <c r="L70" s="207" t="str">
        <f aca="false">IF(A70="NEWCOD",IF(W70="","Renseigner le champ 'Nouveau taxon'",$W70),IF(ISTEXT($E70),"Taxon déjà saisi !",IF(OR(A70="",A70="!!!!!!"),"",IF(ISERROR(VLOOKUP($A70,'[1]liste reference'!$A$6:$B$1174,2,0)),IF(ISERROR(VLOOKUP($A70,'[1]liste reference'!$B$6:$B$1174,1,0)),"non répertorié ou synonyme. Vérifiez !",VLOOKUP($A70,'[1]liste reference'!$B$6:$B$1174,1,0)),VLOOKUP(A70,'[1]liste reference'!$A$6:$B$1174,2,0)))))</f>
        <v/>
      </c>
      <c r="M70" s="225"/>
      <c r="N70" s="225"/>
      <c r="O70" s="225"/>
      <c r="P70" s="226" t="s">
        <v>81</v>
      </c>
      <c r="Q70" s="227" t="str">
        <f aca="false">IF(OR($A70="NEWCOD",$A70="!!!!!!"),IF(X70="","NoCod",X70),IF($A70="","",IF(ISERROR(VLOOKUP($A70,'[1]liste reference'!$A$6:$H$1174,8,FALSE())),IF(ISERROR(VLOOKUP($A70,'[1]liste reference'!$B$6:$H$1174,7,FALSE())),"",VLOOKUP($A70,'[1]liste reference'!$B$6:$H$1174,7,FALSE())),VLOOKUP($A70,'[1]liste reference'!$A$6:$H$1174,8,FALSE()))))</f>
        <v/>
      </c>
      <c r="R70" s="211" t="str">
        <f aca="false">IF(ISTEXT(H70),"",(B70*$B$7/100)+(C70*$C$7/100))</f>
        <v/>
      </c>
      <c r="S70" s="212" t="str">
        <f aca="false">IF(OR(ISTEXT(H70),R70=0),"",IF(R70&lt;0.1,1,IF(R70&lt;1,2,IF(R70&lt;10,3,IF(R70&lt;50,4,IF(R70&gt;=50,5,""))))))</f>
        <v/>
      </c>
      <c r="T70" s="212" t="n">
        <f aca="false">IF(ISERROR(S70*J70),0,S70*J70)</f>
        <v>0</v>
      </c>
      <c r="U70" s="212" t="n">
        <f aca="false">IF(ISERROR(S70*J70*K70),0,S70*J70*K70)</f>
        <v>0</v>
      </c>
      <c r="V70" s="228" t="n">
        <f aca="false">IF(ISERROR(S70*K70),0,S70*K70)</f>
        <v>0</v>
      </c>
      <c r="W70" s="229"/>
      <c r="X70" s="230"/>
      <c r="Y70" s="215" t="str">
        <f aca="false">IF(AND(ISNUMBER(F70),OR(A70="",A70="!!!!!!")),"!!!!!!",IF(A70="new.cod","NEWCOD",IF(AND((Z70=""),ISTEXT(A70),A70&lt;&gt;"!!!!!!"),A70,IF(Z70="","",INDEX('[1]liste reference'!$A$6:$A$1174,Z70)))))</f>
        <v/>
      </c>
      <c r="Z70" s="197" t="str">
        <f aca="false">IF(ISERROR(MATCH(A70,'[1]liste reference'!$A$6:$A$1174,0)),IF(ISERROR(MATCH(A70,'[1]liste reference'!$B$6:$B$1174,0)),"",(MATCH(A70,'[1]liste reference'!$B$6:$B$1174,0))),(MATCH(A70,'[1]liste reference'!$A$6:$A$1174,0)))</f>
        <v/>
      </c>
    </row>
    <row r="71" customFormat="false" ht="12.75" hidden="true" customHeight="false" outlineLevel="0" collapsed="false">
      <c r="A71" s="216"/>
      <c r="B71" s="217"/>
      <c r="C71" s="218"/>
      <c r="D71" s="219" t="str">
        <f aca="false">IF(ISERROR(VLOOKUP($A71,'[1]liste reference'!$A$6:$B$1174,2,0)),IF(ISERROR(VLOOKUP($A71,'[1]liste reference'!$B$6:$B$1174,1,0)),"",VLOOKUP($A71,'[1]liste reference'!$B$6:$B$1174,1,0)),VLOOKUP($A71,'[1]liste reference'!$A$6:$B$1174,2,0))</f>
        <v/>
      </c>
      <c r="E71" s="220" t="n">
        <f aca="false">IF(D71="",0,VLOOKUP(D71,D$22:D70,1,0))</f>
        <v>0</v>
      </c>
      <c r="F71" s="221" t="str">
        <f aca="false">IF(AND(OR(A71="",A71="!!!!!!"),B71="",C71=""),"",IF(OR(AND(B71="",C71=""),ISERROR(C71+B71)),"!!!",($B71*$B$7+$C71*$C$7)/100))</f>
        <v/>
      </c>
      <c r="G71" s="222" t="str">
        <f aca="false">IF(A71="","",IF(ISERROR(VLOOKUP($A71,'[1]liste reference'!$A$6:$Q$1174,9,0)),IF(ISERROR(VLOOKUP($A71,'[1]liste reference'!$B$6:$Q$1174,8,0)),"    -",VLOOKUP($A71,'[1]liste reference'!$B$6:$Q$1174,8,0)),VLOOKUP($A71,'[1]liste reference'!$A$6:$Q$1174,9,0)))</f>
        <v/>
      </c>
      <c r="H71" s="223" t="str">
        <f aca="false">IF(A71="","x",IF(ISERROR(VLOOKUP($A71,'[1]liste reference'!$A$6:$Q$1174,10,0)),IF(ISERROR(VLOOKUP($A71,'[1]liste reference'!$B$6:$Q$1174,9,0)),"x",VLOOKUP($A71,'[1]liste reference'!$B$6:$Q$1174,9,0)),VLOOKUP($A71,'[1]liste reference'!$A$6:$Q$1174,10,0)))</f>
        <v>x</v>
      </c>
      <c r="I71" s="8" t="str">
        <f aca="false">IF(A71="","",1)</f>
        <v/>
      </c>
      <c r="J71" s="224" t="str">
        <f aca="false">IF(ISNUMBER($H71),IF(ISERROR(VLOOKUP($A71,'[1]liste reference'!$A$6:$Q$1174,6,0)),IF(ISERROR(VLOOKUP($A71,'[1]liste reference'!$B$6:$Q$1174,5,0)),"nu",VLOOKUP($A71,'[1]liste reference'!$B$6:$Q$1174,5,0)),VLOOKUP($A71,'[1]liste reference'!$A$6:$Q$1174,6,0)),"nu")</f>
        <v>nu</v>
      </c>
      <c r="K71" s="224" t="str">
        <f aca="false">IF(ISNUMBER($H71),IF(ISERROR(VLOOKUP($A71,'[1]liste reference'!$A$6:$Q$1174,7,0)),IF(ISERROR(VLOOKUP($A71,'[1]liste reference'!$B$6:$Q$1174,6,0)),"nu",VLOOKUP($A71,'[1]liste reference'!$B$6:$Q$1174,6,0)),VLOOKUP($A71,'[1]liste reference'!$A$6:$Q$1174,7,0)),"nu")</f>
        <v>nu</v>
      </c>
      <c r="L71" s="207" t="str">
        <f aca="false">IF(A71="NEWCOD",IF(W71="","Renseigner le champ 'Nouveau taxon'",$W71),IF(ISTEXT($E71),"Taxon déjà saisi !",IF(OR(A71="",A71="!!!!!!"),"",IF(ISERROR(VLOOKUP($A71,'[1]liste reference'!$A$6:$B$1174,2,0)),IF(ISERROR(VLOOKUP($A71,'[1]liste reference'!$B$6:$B$1174,1,0)),"non répertorié ou synonyme. Vérifiez !",VLOOKUP($A71,'[1]liste reference'!$B$6:$B$1174,1,0)),VLOOKUP(A71,'[1]liste reference'!$A$6:$B$1174,2,0)))))</f>
        <v/>
      </c>
      <c r="M71" s="225"/>
      <c r="N71" s="225"/>
      <c r="O71" s="225"/>
      <c r="P71" s="226" t="s">
        <v>81</v>
      </c>
      <c r="Q71" s="227" t="str">
        <f aca="false">IF(OR($A71="NEWCOD",$A71="!!!!!!"),IF(X71="","NoCod",X71),IF($A71="","",IF(ISERROR(VLOOKUP($A71,'[1]liste reference'!$A$6:$H$1174,8,FALSE())),IF(ISERROR(VLOOKUP($A71,'[1]liste reference'!$B$6:$H$1174,7,FALSE())),"",VLOOKUP($A71,'[1]liste reference'!$B$6:$H$1174,7,FALSE())),VLOOKUP($A71,'[1]liste reference'!$A$6:$H$1174,8,FALSE()))))</f>
        <v/>
      </c>
      <c r="R71" s="211" t="str">
        <f aca="false">IF(ISTEXT(H71),"",(B71*$B$7/100)+(C71*$C$7/100))</f>
        <v/>
      </c>
      <c r="S71" s="212" t="str">
        <f aca="false">IF(OR(ISTEXT(H71),R71=0),"",IF(R71&lt;0.1,1,IF(R71&lt;1,2,IF(R71&lt;10,3,IF(R71&lt;50,4,IF(R71&gt;=50,5,""))))))</f>
        <v/>
      </c>
      <c r="T71" s="212" t="n">
        <f aca="false">IF(ISERROR(S71*J71),0,S71*J71)</f>
        <v>0</v>
      </c>
      <c r="U71" s="212" t="n">
        <f aca="false">IF(ISERROR(S71*J71*K71),0,S71*J71*K71)</f>
        <v>0</v>
      </c>
      <c r="V71" s="228" t="n">
        <f aca="false">IF(ISERROR(S71*K71),0,S71*K71)</f>
        <v>0</v>
      </c>
      <c r="W71" s="229"/>
      <c r="X71" s="230"/>
      <c r="Y71" s="215" t="str">
        <f aca="false">IF(AND(ISNUMBER(F71),OR(A71="",A71="!!!!!!")),"!!!!!!",IF(A71="new.cod","NEWCOD",IF(AND((Z71=""),ISTEXT(A71),A71&lt;&gt;"!!!!!!"),A71,IF(Z71="","",INDEX('[1]liste reference'!$A$6:$A$1174,Z71)))))</f>
        <v/>
      </c>
      <c r="Z71" s="197" t="str">
        <f aca="false">IF(ISERROR(MATCH(A71,'[1]liste reference'!$A$6:$A$1174,0)),IF(ISERROR(MATCH(A71,'[1]liste reference'!$B$6:$B$1174,0)),"",(MATCH(A71,'[1]liste reference'!$B$6:$B$1174,0))),(MATCH(A71,'[1]liste reference'!$A$6:$A$1174,0)))</f>
        <v/>
      </c>
    </row>
    <row r="72" customFormat="false" ht="12.75" hidden="true" customHeight="false" outlineLevel="0" collapsed="false">
      <c r="A72" s="216"/>
      <c r="B72" s="217"/>
      <c r="C72" s="218"/>
      <c r="D72" s="219" t="str">
        <f aca="false">IF(ISERROR(VLOOKUP($A72,'[1]liste reference'!$A$6:$B$1174,2,0)),IF(ISERROR(VLOOKUP($A72,'[1]liste reference'!$B$6:$B$1174,1,0)),"",VLOOKUP($A72,'[1]liste reference'!$B$6:$B$1174,1,0)),VLOOKUP($A72,'[1]liste reference'!$A$6:$B$1174,2,0))</f>
        <v/>
      </c>
      <c r="E72" s="220" t="n">
        <f aca="false">IF(D72="",0,VLOOKUP(D72,D$22:D71,1,0))</f>
        <v>0</v>
      </c>
      <c r="F72" s="221" t="str">
        <f aca="false">IF(AND(OR(A72="",A72="!!!!!!"),B72="",C72=""),"",IF(OR(AND(B72="",C72=""),ISERROR(C72+B72)),"!!!",($B72*$B$7+$C72*$C$7)/100))</f>
        <v/>
      </c>
      <c r="G72" s="222" t="str">
        <f aca="false">IF(A72="","",IF(ISERROR(VLOOKUP($A72,'[1]liste reference'!$A$6:$Q$1174,9,0)),IF(ISERROR(VLOOKUP($A72,'[1]liste reference'!$B$6:$Q$1174,8,0)),"    -",VLOOKUP($A72,'[1]liste reference'!$B$6:$Q$1174,8,0)),VLOOKUP($A72,'[1]liste reference'!$A$6:$Q$1174,9,0)))</f>
        <v/>
      </c>
      <c r="H72" s="223" t="str">
        <f aca="false">IF(A72="","x",IF(ISERROR(VLOOKUP($A72,'[1]liste reference'!$A$6:$Q$1174,10,0)),IF(ISERROR(VLOOKUP($A72,'[1]liste reference'!$B$6:$Q$1174,9,0)),"x",VLOOKUP($A72,'[1]liste reference'!$B$6:$Q$1174,9,0)),VLOOKUP($A72,'[1]liste reference'!$A$6:$Q$1174,10,0)))</f>
        <v>x</v>
      </c>
      <c r="I72" s="8" t="str">
        <f aca="false">IF(A72="","",1)</f>
        <v/>
      </c>
      <c r="J72" s="224" t="str">
        <f aca="false">IF(ISNUMBER($H72),IF(ISERROR(VLOOKUP($A72,'[1]liste reference'!$A$6:$Q$1174,6,0)),IF(ISERROR(VLOOKUP($A72,'[1]liste reference'!$B$6:$Q$1174,5,0)),"nu",VLOOKUP($A72,'[1]liste reference'!$B$6:$Q$1174,5,0)),VLOOKUP($A72,'[1]liste reference'!$A$6:$Q$1174,6,0)),"nu")</f>
        <v>nu</v>
      </c>
      <c r="K72" s="224" t="str">
        <f aca="false">IF(ISNUMBER($H72),IF(ISERROR(VLOOKUP($A72,'[1]liste reference'!$A$6:$Q$1174,7,0)),IF(ISERROR(VLOOKUP($A72,'[1]liste reference'!$B$6:$Q$1174,6,0)),"nu",VLOOKUP($A72,'[1]liste reference'!$B$6:$Q$1174,6,0)),VLOOKUP($A72,'[1]liste reference'!$A$6:$Q$1174,7,0)),"nu")</f>
        <v>nu</v>
      </c>
      <c r="L72" s="207" t="str">
        <f aca="false">IF(A72="NEWCOD",IF(W72="","Renseigner le champ 'Nouveau taxon'",$W72),IF(ISTEXT($E72),"Taxon déjà saisi !",IF(OR(A72="",A72="!!!!!!"),"",IF(ISERROR(VLOOKUP($A72,'[1]liste reference'!$A$6:$B$1174,2,0)),IF(ISERROR(VLOOKUP($A72,'[1]liste reference'!$B$6:$B$1174,1,0)),"non répertorié ou synonyme. Vérifiez !",VLOOKUP($A72,'[1]liste reference'!$B$6:$B$1174,1,0)),VLOOKUP(A72,'[1]liste reference'!$A$6:$B$1174,2,0)))))</f>
        <v/>
      </c>
      <c r="M72" s="225"/>
      <c r="N72" s="225"/>
      <c r="O72" s="225"/>
      <c r="P72" s="226" t="s">
        <v>81</v>
      </c>
      <c r="Q72" s="227" t="str">
        <f aca="false">IF(OR($A72="NEWCOD",$A72="!!!!!!"),IF(X72="","NoCod",X72),IF($A72="","",IF(ISERROR(VLOOKUP($A72,'[1]liste reference'!$A$6:$H$1174,8,FALSE())),IF(ISERROR(VLOOKUP($A72,'[1]liste reference'!$B$6:$H$1174,7,FALSE())),"",VLOOKUP($A72,'[1]liste reference'!$B$6:$H$1174,7,FALSE())),VLOOKUP($A72,'[1]liste reference'!$A$6:$H$1174,8,FALSE()))))</f>
        <v/>
      </c>
      <c r="R72" s="211" t="str">
        <f aca="false">IF(ISTEXT(H72),"",(B72*$B$7/100)+(C72*$C$7/100))</f>
        <v/>
      </c>
      <c r="S72" s="212" t="str">
        <f aca="false">IF(OR(ISTEXT(H72),R72=0),"",IF(R72&lt;0.1,1,IF(R72&lt;1,2,IF(R72&lt;10,3,IF(R72&lt;50,4,IF(R72&gt;=50,5,""))))))</f>
        <v/>
      </c>
      <c r="T72" s="212" t="n">
        <f aca="false">IF(ISERROR(S72*J72),0,S72*J72)</f>
        <v>0</v>
      </c>
      <c r="U72" s="212" t="n">
        <f aca="false">IF(ISERROR(S72*J72*K72),0,S72*J72*K72)</f>
        <v>0</v>
      </c>
      <c r="V72" s="228" t="n">
        <f aca="false">IF(ISERROR(S72*K72),0,S72*K72)</f>
        <v>0</v>
      </c>
      <c r="W72" s="229"/>
      <c r="X72" s="230"/>
      <c r="Y72" s="215" t="str">
        <f aca="false">IF(AND(ISNUMBER(F72),OR(A72="",A72="!!!!!!")),"!!!!!!",IF(A72="new.cod","NEWCOD",IF(AND((Z72=""),ISTEXT(A72),A72&lt;&gt;"!!!!!!"),A72,IF(Z72="","",INDEX('[1]liste reference'!$A$6:$A$1174,Z72)))))</f>
        <v/>
      </c>
      <c r="Z72" s="197" t="str">
        <f aca="false">IF(ISERROR(MATCH(A72,'[1]liste reference'!$A$6:$A$1174,0)),IF(ISERROR(MATCH(A72,'[1]liste reference'!$B$6:$B$1174,0)),"",(MATCH(A72,'[1]liste reference'!$B$6:$B$1174,0))),(MATCH(A72,'[1]liste reference'!$A$6:$A$1174,0)))</f>
        <v/>
      </c>
    </row>
    <row r="73" customFormat="false" ht="12.75" hidden="true" customHeight="false" outlineLevel="0" collapsed="false">
      <c r="A73" s="216"/>
      <c r="B73" s="217"/>
      <c r="C73" s="218"/>
      <c r="D73" s="219" t="str">
        <f aca="false">IF(ISERROR(VLOOKUP($A73,'[1]liste reference'!$A$6:$B$1174,2,0)),IF(ISERROR(VLOOKUP($A73,'[1]liste reference'!$B$6:$B$1174,1,0)),"",VLOOKUP($A73,'[1]liste reference'!$B$6:$B$1174,1,0)),VLOOKUP($A73,'[1]liste reference'!$A$6:$B$1174,2,0))</f>
        <v/>
      </c>
      <c r="E73" s="220" t="n">
        <f aca="false">IF(D73="",0,VLOOKUP(D73,D$22:D72,1,0))</f>
        <v>0</v>
      </c>
      <c r="F73" s="221" t="str">
        <f aca="false">IF(AND(OR(A73="",A73="!!!!!!"),B73="",C73=""),"",IF(OR(AND(B73="",C73=""),ISERROR(C73+B73)),"!!!",($B73*$B$7+$C73*$C$7)/100))</f>
        <v/>
      </c>
      <c r="G73" s="222" t="str">
        <f aca="false">IF(A73="","",IF(ISERROR(VLOOKUP($A73,'[1]liste reference'!$A$6:$Q$1174,9,0)),IF(ISERROR(VLOOKUP($A73,'[1]liste reference'!$B$6:$Q$1174,8,0)),"    -",VLOOKUP($A73,'[1]liste reference'!$B$6:$Q$1174,8,0)),VLOOKUP($A73,'[1]liste reference'!$A$6:$Q$1174,9,0)))</f>
        <v/>
      </c>
      <c r="H73" s="223" t="str">
        <f aca="false">IF(A73="","x",IF(ISERROR(VLOOKUP($A73,'[1]liste reference'!$A$6:$Q$1174,10,0)),IF(ISERROR(VLOOKUP($A73,'[1]liste reference'!$B$6:$Q$1174,9,0)),"x",VLOOKUP($A73,'[1]liste reference'!$B$6:$Q$1174,9,0)),VLOOKUP($A73,'[1]liste reference'!$A$6:$Q$1174,10,0)))</f>
        <v>x</v>
      </c>
      <c r="I73" s="8" t="str">
        <f aca="false">IF(A73="","",1)</f>
        <v/>
      </c>
      <c r="J73" s="224" t="str">
        <f aca="false">IF(ISNUMBER($H73),IF(ISERROR(VLOOKUP($A73,'[1]liste reference'!$A$6:$Q$1174,6,0)),IF(ISERROR(VLOOKUP($A73,'[1]liste reference'!$B$6:$Q$1174,5,0)),"nu",VLOOKUP($A73,'[1]liste reference'!$B$6:$Q$1174,5,0)),VLOOKUP($A73,'[1]liste reference'!$A$6:$Q$1174,6,0)),"nu")</f>
        <v>nu</v>
      </c>
      <c r="K73" s="224" t="str">
        <f aca="false">IF(ISNUMBER($H73),IF(ISERROR(VLOOKUP($A73,'[1]liste reference'!$A$6:$Q$1174,7,0)),IF(ISERROR(VLOOKUP($A73,'[1]liste reference'!$B$6:$Q$1174,6,0)),"nu",VLOOKUP($A73,'[1]liste reference'!$B$6:$Q$1174,6,0)),VLOOKUP($A73,'[1]liste reference'!$A$6:$Q$1174,7,0)),"nu")</f>
        <v>nu</v>
      </c>
      <c r="L73" s="207" t="str">
        <f aca="false">IF(A73="NEWCOD",IF(W73="","Renseigner le champ 'Nouveau taxon'",$W73),IF(ISTEXT($E73),"Taxon déjà saisi !",IF(OR(A73="",A73="!!!!!!"),"",IF(ISERROR(VLOOKUP($A73,'[1]liste reference'!$A$6:$B$1174,2,0)),IF(ISERROR(VLOOKUP($A73,'[1]liste reference'!$B$6:$B$1174,1,0)),"non répertorié ou synonyme. Vérifiez !",VLOOKUP($A73,'[1]liste reference'!$B$6:$B$1174,1,0)),VLOOKUP(A73,'[1]liste reference'!$A$6:$B$1174,2,0)))))</f>
        <v/>
      </c>
      <c r="M73" s="225"/>
      <c r="N73" s="225"/>
      <c r="O73" s="225"/>
      <c r="P73" s="226" t="s">
        <v>81</v>
      </c>
      <c r="Q73" s="227" t="str">
        <f aca="false">IF(OR($A73="NEWCOD",$A73="!!!!!!"),IF(X73="","NoCod",X73),IF($A73="","",IF(ISERROR(VLOOKUP($A73,'[1]liste reference'!$A$6:$H$1174,8,FALSE())),IF(ISERROR(VLOOKUP($A73,'[1]liste reference'!$B$6:$H$1174,7,FALSE())),"",VLOOKUP($A73,'[1]liste reference'!$B$6:$H$1174,7,FALSE())),VLOOKUP($A73,'[1]liste reference'!$A$6:$H$1174,8,FALSE()))))</f>
        <v/>
      </c>
      <c r="R73" s="211" t="str">
        <f aca="false">IF(ISTEXT(H73),"",(B73*$B$7/100)+(C73*$C$7/100))</f>
        <v/>
      </c>
      <c r="S73" s="212" t="str">
        <f aca="false">IF(OR(ISTEXT(H73),R73=0),"",IF(R73&lt;0.1,1,IF(R73&lt;1,2,IF(R73&lt;10,3,IF(R73&lt;50,4,IF(R73&gt;=50,5,""))))))</f>
        <v/>
      </c>
      <c r="T73" s="212" t="n">
        <f aca="false">IF(ISERROR(S73*J73),0,S73*J73)</f>
        <v>0</v>
      </c>
      <c r="U73" s="212" t="n">
        <f aca="false">IF(ISERROR(S73*J73*K73),0,S73*J73*K73)</f>
        <v>0</v>
      </c>
      <c r="V73" s="228" t="n">
        <f aca="false">IF(ISERROR(S73*K73),0,S73*K73)</f>
        <v>0</v>
      </c>
      <c r="W73" s="229"/>
      <c r="X73" s="230"/>
      <c r="Y73" s="215" t="str">
        <f aca="false">IF(AND(ISNUMBER(F73),OR(A73="",A73="!!!!!!")),"!!!!!!",IF(A73="new.cod","NEWCOD",IF(AND((Z73=""),ISTEXT(A73),A73&lt;&gt;"!!!!!!"),A73,IF(Z73="","",INDEX('[1]liste reference'!$A$6:$A$1174,Z73)))))</f>
        <v/>
      </c>
      <c r="Z73" s="197" t="str">
        <f aca="false">IF(ISERROR(MATCH(A73,'[1]liste reference'!$A$6:$A$1174,0)),IF(ISERROR(MATCH(A73,'[1]liste reference'!$B$6:$B$1174,0)),"",(MATCH(A73,'[1]liste reference'!$B$6:$B$1174,0))),(MATCH(A73,'[1]liste reference'!$A$6:$A$1174,0)))</f>
        <v/>
      </c>
    </row>
    <row r="74" customFormat="false" ht="12.75" hidden="true" customHeight="false" outlineLevel="0" collapsed="false">
      <c r="A74" s="216"/>
      <c r="B74" s="217"/>
      <c r="C74" s="218"/>
      <c r="D74" s="219" t="str">
        <f aca="false">IF(ISERROR(VLOOKUP($A74,'[1]liste reference'!$A$6:$B$1174,2,0)),IF(ISERROR(VLOOKUP($A74,'[1]liste reference'!$B$6:$B$1174,1,0)),"",VLOOKUP($A74,'[1]liste reference'!$B$6:$B$1174,1,0)),VLOOKUP($A74,'[1]liste reference'!$A$6:$B$1174,2,0))</f>
        <v/>
      </c>
      <c r="E74" s="220" t="n">
        <f aca="false">IF(D74="",0,VLOOKUP(D74,D$22:D73,1,0))</f>
        <v>0</v>
      </c>
      <c r="F74" s="221" t="str">
        <f aca="false">IF(AND(OR(A74="",A74="!!!!!!"),B74="",C74=""),"",IF(OR(AND(B74="",C74=""),ISERROR(C74+B74)),"!!!",($B74*$B$7+$C74*$C$7)/100))</f>
        <v/>
      </c>
      <c r="G74" s="222" t="str">
        <f aca="false">IF(A74="","",IF(ISERROR(VLOOKUP($A74,'[1]liste reference'!$A$6:$Q$1174,9,0)),IF(ISERROR(VLOOKUP($A74,'[1]liste reference'!$B$6:$Q$1174,8,0)),"    -",VLOOKUP($A74,'[1]liste reference'!$B$6:$Q$1174,8,0)),VLOOKUP($A74,'[1]liste reference'!$A$6:$Q$1174,9,0)))</f>
        <v/>
      </c>
      <c r="H74" s="223" t="str">
        <f aca="false">IF(A74="","x",IF(ISERROR(VLOOKUP($A74,'[1]liste reference'!$A$6:$Q$1174,10,0)),IF(ISERROR(VLOOKUP($A74,'[1]liste reference'!$B$6:$Q$1174,9,0)),"x",VLOOKUP($A74,'[1]liste reference'!$B$6:$Q$1174,9,0)),VLOOKUP($A74,'[1]liste reference'!$A$6:$Q$1174,10,0)))</f>
        <v>x</v>
      </c>
      <c r="I74" s="8" t="str">
        <f aca="false">IF(A74="","",1)</f>
        <v/>
      </c>
      <c r="J74" s="224" t="str">
        <f aca="false">IF(ISNUMBER($H74),IF(ISERROR(VLOOKUP($A74,'[1]liste reference'!$A$6:$Q$1174,6,0)),IF(ISERROR(VLOOKUP($A74,'[1]liste reference'!$B$6:$Q$1174,5,0)),"nu",VLOOKUP($A74,'[1]liste reference'!$B$6:$Q$1174,5,0)),VLOOKUP($A74,'[1]liste reference'!$A$6:$Q$1174,6,0)),"nu")</f>
        <v>nu</v>
      </c>
      <c r="K74" s="224" t="str">
        <f aca="false">IF(ISNUMBER($H74),IF(ISERROR(VLOOKUP($A74,'[1]liste reference'!$A$6:$Q$1174,7,0)),IF(ISERROR(VLOOKUP($A74,'[1]liste reference'!$B$6:$Q$1174,6,0)),"nu",VLOOKUP($A74,'[1]liste reference'!$B$6:$Q$1174,6,0)),VLOOKUP($A74,'[1]liste reference'!$A$6:$Q$1174,7,0)),"nu")</f>
        <v>nu</v>
      </c>
      <c r="L74" s="207" t="str">
        <f aca="false">IF(A74="NEWCOD",IF(W74="","Renseigner le champ 'Nouveau taxon'",$W74),IF(ISTEXT($E74),"Taxon déjà saisi !",IF(OR(A74="",A74="!!!!!!"),"",IF(ISERROR(VLOOKUP($A74,'[1]liste reference'!$A$6:$B$1174,2,0)),IF(ISERROR(VLOOKUP($A74,'[1]liste reference'!$B$6:$B$1174,1,0)),"non répertorié ou synonyme. Vérifiez !",VLOOKUP($A74,'[1]liste reference'!$B$6:$B$1174,1,0)),VLOOKUP(A74,'[1]liste reference'!$A$6:$B$1174,2,0)))))</f>
        <v/>
      </c>
      <c r="M74" s="225"/>
      <c r="N74" s="225"/>
      <c r="O74" s="225"/>
      <c r="P74" s="226" t="s">
        <v>81</v>
      </c>
      <c r="Q74" s="227" t="str">
        <f aca="false">IF(OR($A74="NEWCOD",$A74="!!!!!!"),IF(X74="","NoCod",X74),IF($A74="","",IF(ISERROR(VLOOKUP($A74,'[1]liste reference'!$A$6:$H$1174,8,FALSE())),IF(ISERROR(VLOOKUP($A74,'[1]liste reference'!$B$6:$H$1174,7,FALSE())),"",VLOOKUP($A74,'[1]liste reference'!$B$6:$H$1174,7,FALSE())),VLOOKUP($A74,'[1]liste reference'!$A$6:$H$1174,8,FALSE()))))</f>
        <v/>
      </c>
      <c r="R74" s="211" t="str">
        <f aca="false">IF(ISTEXT(H74),"",(B74*$B$7/100)+(C74*$C$7/100))</f>
        <v/>
      </c>
      <c r="S74" s="212" t="str">
        <f aca="false">IF(OR(ISTEXT(H74),R74=0),"",IF(R74&lt;0.1,1,IF(R74&lt;1,2,IF(R74&lt;10,3,IF(R74&lt;50,4,IF(R74&gt;=50,5,""))))))</f>
        <v/>
      </c>
      <c r="T74" s="212" t="n">
        <f aca="false">IF(ISERROR(S74*J74),0,S74*J74)</f>
        <v>0</v>
      </c>
      <c r="U74" s="212" t="n">
        <f aca="false">IF(ISERROR(S74*J74*K74),0,S74*J74*K74)</f>
        <v>0</v>
      </c>
      <c r="V74" s="228" t="n">
        <f aca="false">IF(ISERROR(S74*K74),0,S74*K74)</f>
        <v>0</v>
      </c>
      <c r="W74" s="229"/>
      <c r="X74" s="230"/>
      <c r="Y74" s="215" t="str">
        <f aca="false">IF(AND(ISNUMBER(F74),OR(A74="",A74="!!!!!!")),"!!!!!!",IF(A74="new.cod","NEWCOD",IF(AND((Z74=""),ISTEXT(A74),A74&lt;&gt;"!!!!!!"),A74,IF(Z74="","",INDEX('[1]liste reference'!$A$6:$A$1174,Z74)))))</f>
        <v/>
      </c>
      <c r="Z74" s="197" t="str">
        <f aca="false">IF(ISERROR(MATCH(A74,'[1]liste reference'!$A$6:$A$1174,0)),IF(ISERROR(MATCH(A74,'[1]liste reference'!$B$6:$B$1174,0)),"",(MATCH(A74,'[1]liste reference'!$B$6:$B$1174,0))),(MATCH(A74,'[1]liste reference'!$A$6:$A$1174,0)))</f>
        <v/>
      </c>
    </row>
    <row r="75" customFormat="false" ht="12.75" hidden="true" customHeight="false" outlineLevel="0" collapsed="false">
      <c r="A75" s="216"/>
      <c r="B75" s="217"/>
      <c r="C75" s="218"/>
      <c r="D75" s="219" t="str">
        <f aca="false">IF(ISERROR(VLOOKUP($A75,'[1]liste reference'!$A$6:$B$1174,2,0)),IF(ISERROR(VLOOKUP($A75,'[1]liste reference'!$B$6:$B$1174,1,0)),"",VLOOKUP($A75,'[1]liste reference'!$B$6:$B$1174,1,0)),VLOOKUP($A75,'[1]liste reference'!$A$6:$B$1174,2,0))</f>
        <v/>
      </c>
      <c r="E75" s="220" t="n">
        <f aca="false">IF(D75="",0,VLOOKUP(D75,D$22:D74,1,0))</f>
        <v>0</v>
      </c>
      <c r="F75" s="221" t="str">
        <f aca="false">IF(AND(OR(A75="",A75="!!!!!!"),B75="",C75=""),"",IF(OR(AND(B75="",C75=""),ISERROR(C75+B75)),"!!!",($B75*$B$7+$C75*$C$7)/100))</f>
        <v/>
      </c>
      <c r="G75" s="222" t="str">
        <f aca="false">IF(A75="","",IF(ISERROR(VLOOKUP($A75,'[1]liste reference'!$A$6:$Q$1174,9,0)),IF(ISERROR(VLOOKUP($A75,'[1]liste reference'!$B$6:$Q$1174,8,0)),"    -",VLOOKUP($A75,'[1]liste reference'!$B$6:$Q$1174,8,0)),VLOOKUP($A75,'[1]liste reference'!$A$6:$Q$1174,9,0)))</f>
        <v/>
      </c>
      <c r="H75" s="223" t="str">
        <f aca="false">IF(A75="","x",IF(ISERROR(VLOOKUP($A75,'[1]liste reference'!$A$6:$Q$1174,10,0)),IF(ISERROR(VLOOKUP($A75,'[1]liste reference'!$B$6:$Q$1174,9,0)),"x",VLOOKUP($A75,'[1]liste reference'!$B$6:$Q$1174,9,0)),VLOOKUP($A75,'[1]liste reference'!$A$6:$Q$1174,10,0)))</f>
        <v>x</v>
      </c>
      <c r="I75" s="8" t="str">
        <f aca="false">IF(A75="","",1)</f>
        <v/>
      </c>
      <c r="J75" s="224" t="str">
        <f aca="false">IF(ISNUMBER($H75),IF(ISERROR(VLOOKUP($A75,'[1]liste reference'!$A$6:$Q$1174,6,0)),IF(ISERROR(VLOOKUP($A75,'[1]liste reference'!$B$6:$Q$1174,5,0)),"nu",VLOOKUP($A75,'[1]liste reference'!$B$6:$Q$1174,5,0)),VLOOKUP($A75,'[1]liste reference'!$A$6:$Q$1174,6,0)),"nu")</f>
        <v>nu</v>
      </c>
      <c r="K75" s="224" t="str">
        <f aca="false">IF(ISNUMBER($H75),IF(ISERROR(VLOOKUP($A75,'[1]liste reference'!$A$6:$Q$1174,7,0)),IF(ISERROR(VLOOKUP($A75,'[1]liste reference'!$B$6:$Q$1174,6,0)),"nu",VLOOKUP($A75,'[1]liste reference'!$B$6:$Q$1174,6,0)),VLOOKUP($A75,'[1]liste reference'!$A$6:$Q$1174,7,0)),"nu")</f>
        <v>nu</v>
      </c>
      <c r="L75" s="207" t="str">
        <f aca="false">IF(A75="NEWCOD",IF(W75="","Renseigner le champ 'Nouveau taxon'",$W75),IF(ISTEXT($E75),"Taxon déjà saisi !",IF(OR(A75="",A75="!!!!!!"),"",IF(ISERROR(VLOOKUP($A75,'[1]liste reference'!$A$6:$B$1174,2,0)),IF(ISERROR(VLOOKUP($A75,'[1]liste reference'!$B$6:$B$1174,1,0)),"non répertorié ou synonyme. Vérifiez !",VLOOKUP($A75,'[1]liste reference'!$B$6:$B$1174,1,0)),VLOOKUP(A75,'[1]liste reference'!$A$6:$B$1174,2,0)))))</f>
        <v/>
      </c>
      <c r="M75" s="225"/>
      <c r="N75" s="225"/>
      <c r="O75" s="225"/>
      <c r="P75" s="226" t="s">
        <v>81</v>
      </c>
      <c r="Q75" s="227" t="str">
        <f aca="false">IF(OR($A75="NEWCOD",$A75="!!!!!!"),IF(X75="","NoCod",X75),IF($A75="","",IF(ISERROR(VLOOKUP($A75,'[1]liste reference'!$A$6:$H$1174,8,FALSE())),IF(ISERROR(VLOOKUP($A75,'[1]liste reference'!$B$6:$H$1174,7,FALSE())),"",VLOOKUP($A75,'[1]liste reference'!$B$6:$H$1174,7,FALSE())),VLOOKUP($A75,'[1]liste reference'!$A$6:$H$1174,8,FALSE()))))</f>
        <v/>
      </c>
      <c r="R75" s="211" t="str">
        <f aca="false">IF(ISTEXT(H75),"",(B75*$B$7/100)+(C75*$C$7/100))</f>
        <v/>
      </c>
      <c r="S75" s="212" t="str">
        <f aca="false">IF(OR(ISTEXT(H75),R75=0),"",IF(R75&lt;0.1,1,IF(R75&lt;1,2,IF(R75&lt;10,3,IF(R75&lt;50,4,IF(R75&gt;=50,5,""))))))</f>
        <v/>
      </c>
      <c r="T75" s="212" t="n">
        <f aca="false">IF(ISERROR(S75*J75),0,S75*J75)</f>
        <v>0</v>
      </c>
      <c r="U75" s="212" t="n">
        <f aca="false">IF(ISERROR(S75*J75*K75),0,S75*J75*K75)</f>
        <v>0</v>
      </c>
      <c r="V75" s="228" t="n">
        <f aca="false">IF(ISERROR(S75*K75),0,S75*K75)</f>
        <v>0</v>
      </c>
      <c r="W75" s="229"/>
      <c r="X75" s="230"/>
      <c r="Y75" s="215" t="str">
        <f aca="false">IF(AND(ISNUMBER(F75),OR(A75="",A75="!!!!!!")),"!!!!!!",IF(A75="new.cod","NEWCOD",IF(AND((Z75=""),ISTEXT(A75),A75&lt;&gt;"!!!!!!"),A75,IF(Z75="","",INDEX('[1]liste reference'!$A$6:$A$1174,Z75)))))</f>
        <v/>
      </c>
      <c r="Z75" s="197" t="str">
        <f aca="false">IF(ISERROR(MATCH(A75,'[1]liste reference'!$A$6:$A$1174,0)),IF(ISERROR(MATCH(A75,'[1]liste reference'!$B$6:$B$1174,0)),"",(MATCH(A75,'[1]liste reference'!$B$6:$B$1174,0))),(MATCH(A75,'[1]liste reference'!$A$6:$A$1174,0)))</f>
        <v/>
      </c>
    </row>
    <row r="76" customFormat="false" ht="12.75" hidden="true" customHeight="false" outlineLevel="0" collapsed="false">
      <c r="A76" s="216"/>
      <c r="B76" s="217"/>
      <c r="C76" s="218"/>
      <c r="D76" s="219" t="str">
        <f aca="false">IF(ISERROR(VLOOKUP($A76,'[1]liste reference'!$A$6:$B$1174,2,0)),IF(ISERROR(VLOOKUP($A76,'[1]liste reference'!$B$6:$B$1174,1,0)),"",VLOOKUP($A76,'[1]liste reference'!$B$6:$B$1174,1,0)),VLOOKUP($A76,'[1]liste reference'!$A$6:$B$1174,2,0))</f>
        <v/>
      </c>
      <c r="E76" s="220" t="n">
        <f aca="false">IF(D76="",0,VLOOKUP(D76,D$22:D75,1,0))</f>
        <v>0</v>
      </c>
      <c r="F76" s="221" t="str">
        <f aca="false">IF(AND(OR(A76="",A76="!!!!!!"),B76="",C76=""),"",IF(OR(AND(B76="",C76=""),ISERROR(C76+B76)),"!!!",($B76*$B$7+$C76*$C$7)/100))</f>
        <v/>
      </c>
      <c r="G76" s="222" t="str">
        <f aca="false">IF(A76="","",IF(ISERROR(VLOOKUP($A76,'[1]liste reference'!$A$6:$Q$1174,9,0)),IF(ISERROR(VLOOKUP($A76,'[1]liste reference'!$B$6:$Q$1174,8,0)),"    -",VLOOKUP($A76,'[1]liste reference'!$B$6:$Q$1174,8,0)),VLOOKUP($A76,'[1]liste reference'!$A$6:$Q$1174,9,0)))</f>
        <v/>
      </c>
      <c r="H76" s="223" t="str">
        <f aca="false">IF(A76="","x",IF(ISERROR(VLOOKUP($A76,'[1]liste reference'!$A$6:$Q$1174,10,0)),IF(ISERROR(VLOOKUP($A76,'[1]liste reference'!$B$6:$Q$1174,9,0)),"x",VLOOKUP($A76,'[1]liste reference'!$B$6:$Q$1174,9,0)),VLOOKUP($A76,'[1]liste reference'!$A$6:$Q$1174,10,0)))</f>
        <v>x</v>
      </c>
      <c r="I76" s="8" t="str">
        <f aca="false">IF(A76="","",1)</f>
        <v/>
      </c>
      <c r="J76" s="224" t="str">
        <f aca="false">IF(ISNUMBER($H76),IF(ISERROR(VLOOKUP($A76,'[1]liste reference'!$A$6:$Q$1174,6,0)),IF(ISERROR(VLOOKUP($A76,'[1]liste reference'!$B$6:$Q$1174,5,0)),"nu",VLOOKUP($A76,'[1]liste reference'!$B$6:$Q$1174,5,0)),VLOOKUP($A76,'[1]liste reference'!$A$6:$Q$1174,6,0)),"nu")</f>
        <v>nu</v>
      </c>
      <c r="K76" s="224" t="str">
        <f aca="false">IF(ISNUMBER($H76),IF(ISERROR(VLOOKUP($A76,'[1]liste reference'!$A$6:$Q$1174,7,0)),IF(ISERROR(VLOOKUP($A76,'[1]liste reference'!$B$6:$Q$1174,6,0)),"nu",VLOOKUP($A76,'[1]liste reference'!$B$6:$Q$1174,6,0)),VLOOKUP($A76,'[1]liste reference'!$A$6:$Q$1174,7,0)),"nu")</f>
        <v>nu</v>
      </c>
      <c r="L76" s="207" t="str">
        <f aca="false">IF(A76="NEWCOD",IF(W76="","Renseigner le champ 'Nouveau taxon'",$W76),IF(ISTEXT($E76),"Taxon déjà saisi !",IF(OR(A76="",A76="!!!!!!"),"",IF(ISERROR(VLOOKUP($A76,'[1]liste reference'!$A$6:$B$1174,2,0)),IF(ISERROR(VLOOKUP($A76,'[1]liste reference'!$B$6:$B$1174,1,0)),"non répertorié ou synonyme. Vérifiez !",VLOOKUP($A76,'[1]liste reference'!$B$6:$B$1174,1,0)),VLOOKUP(A76,'[1]liste reference'!$A$6:$B$1174,2,0)))))</f>
        <v/>
      </c>
      <c r="M76" s="225"/>
      <c r="N76" s="225"/>
      <c r="O76" s="225"/>
      <c r="P76" s="226" t="s">
        <v>81</v>
      </c>
      <c r="Q76" s="227" t="str">
        <f aca="false">IF(OR($A76="NEWCOD",$A76="!!!!!!"),IF(X76="","NoCod",X76),IF($A76="","",IF(ISERROR(VLOOKUP($A76,'[1]liste reference'!$A$6:$H$1174,8,FALSE())),IF(ISERROR(VLOOKUP($A76,'[1]liste reference'!$B$6:$H$1174,7,FALSE())),"",VLOOKUP($A76,'[1]liste reference'!$B$6:$H$1174,7,FALSE())),VLOOKUP($A76,'[1]liste reference'!$A$6:$H$1174,8,FALSE()))))</f>
        <v/>
      </c>
      <c r="R76" s="211" t="str">
        <f aca="false">IF(ISTEXT(H76),"",(B76*$B$7/100)+(C76*$C$7/100))</f>
        <v/>
      </c>
      <c r="S76" s="212" t="str">
        <f aca="false">IF(OR(ISTEXT(H76),R76=0),"",IF(R76&lt;0.1,1,IF(R76&lt;1,2,IF(R76&lt;10,3,IF(R76&lt;50,4,IF(R76&gt;=50,5,""))))))</f>
        <v/>
      </c>
      <c r="T76" s="212" t="n">
        <f aca="false">IF(ISERROR(S76*J76),0,S76*J76)</f>
        <v>0</v>
      </c>
      <c r="U76" s="212" t="n">
        <f aca="false">IF(ISERROR(S76*J76*K76),0,S76*J76*K76)</f>
        <v>0</v>
      </c>
      <c r="V76" s="228" t="n">
        <f aca="false">IF(ISERROR(S76*K76),0,S76*K76)</f>
        <v>0</v>
      </c>
      <c r="W76" s="229"/>
      <c r="X76" s="230"/>
      <c r="Y76" s="215" t="str">
        <f aca="false">IF(AND(ISNUMBER(F76),OR(A76="",A76="!!!!!!")),"!!!!!!",IF(A76="new.cod","NEWCOD",IF(AND((Z76=""),ISTEXT(A76),A76&lt;&gt;"!!!!!!"),A76,IF(Z76="","",INDEX('[1]liste reference'!$A$6:$A$1174,Z76)))))</f>
        <v/>
      </c>
      <c r="Z76" s="197" t="str">
        <f aca="false">IF(ISERROR(MATCH(A76,'[1]liste reference'!$A$6:$A$1174,0)),IF(ISERROR(MATCH(A76,'[1]liste reference'!$B$6:$B$1174,0)),"",(MATCH(A76,'[1]liste reference'!$B$6:$B$1174,0))),(MATCH(A76,'[1]liste reference'!$A$6:$A$1174,0)))</f>
        <v/>
      </c>
    </row>
    <row r="77" customFormat="false" ht="12.75" hidden="true" customHeight="false" outlineLevel="0" collapsed="false">
      <c r="A77" s="216"/>
      <c r="B77" s="217"/>
      <c r="C77" s="218"/>
      <c r="D77" s="219" t="str">
        <f aca="false">IF(ISERROR(VLOOKUP($A77,'[1]liste reference'!$A$6:$B$1174,2,0)),IF(ISERROR(VLOOKUP($A77,'[1]liste reference'!$B$6:$B$1174,1,0)),"",VLOOKUP($A77,'[1]liste reference'!$B$6:$B$1174,1,0)),VLOOKUP($A77,'[1]liste reference'!$A$6:$B$1174,2,0))</f>
        <v/>
      </c>
      <c r="E77" s="220" t="n">
        <f aca="false">IF(D77="",0,VLOOKUP(D77,D$22:D76,1,0))</f>
        <v>0</v>
      </c>
      <c r="F77" s="221" t="str">
        <f aca="false">IF(AND(OR(A77="",A77="!!!!!!"),B77="",C77=""),"",IF(OR(AND(B77="",C77=""),ISERROR(C77+B77)),"!!!",($B77*$B$7+$C77*$C$7)/100))</f>
        <v/>
      </c>
      <c r="G77" s="222" t="str">
        <f aca="false">IF(A77="","",IF(ISERROR(VLOOKUP($A77,'[1]liste reference'!$A$6:$Q$1174,9,0)),IF(ISERROR(VLOOKUP($A77,'[1]liste reference'!$B$6:$Q$1174,8,0)),"    -",VLOOKUP($A77,'[1]liste reference'!$B$6:$Q$1174,8,0)),VLOOKUP($A77,'[1]liste reference'!$A$6:$Q$1174,9,0)))</f>
        <v/>
      </c>
      <c r="H77" s="223" t="str">
        <f aca="false">IF(A77="","x",IF(ISERROR(VLOOKUP($A77,'[1]liste reference'!$A$6:$Q$1174,10,0)),IF(ISERROR(VLOOKUP($A77,'[1]liste reference'!$B$6:$Q$1174,9,0)),"x",VLOOKUP($A77,'[1]liste reference'!$B$6:$Q$1174,9,0)),VLOOKUP($A77,'[1]liste reference'!$A$6:$Q$1174,10,0)))</f>
        <v>x</v>
      </c>
      <c r="I77" s="8" t="str">
        <f aca="false">IF(A77="","",1)</f>
        <v/>
      </c>
      <c r="J77" s="224" t="str">
        <f aca="false">IF(ISNUMBER($H77),IF(ISERROR(VLOOKUP($A77,'[1]liste reference'!$A$6:$Q$1174,6,0)),IF(ISERROR(VLOOKUP($A77,'[1]liste reference'!$B$6:$Q$1174,5,0)),"nu",VLOOKUP($A77,'[1]liste reference'!$B$6:$Q$1174,5,0)),VLOOKUP($A77,'[1]liste reference'!$A$6:$Q$1174,6,0)),"nu")</f>
        <v>nu</v>
      </c>
      <c r="K77" s="224" t="str">
        <f aca="false">IF(ISNUMBER($H77),IF(ISERROR(VLOOKUP($A77,'[1]liste reference'!$A$6:$Q$1174,7,0)),IF(ISERROR(VLOOKUP($A77,'[1]liste reference'!$B$6:$Q$1174,6,0)),"nu",VLOOKUP($A77,'[1]liste reference'!$B$6:$Q$1174,6,0)),VLOOKUP($A77,'[1]liste reference'!$A$6:$Q$1174,7,0)),"nu")</f>
        <v>nu</v>
      </c>
      <c r="L77" s="207" t="str">
        <f aca="false">IF(A77="NEWCOD",IF(W77="","Renseigner le champ 'Nouveau taxon'",$W77),IF(ISTEXT($E77),"Taxon déjà saisi !",IF(OR(A77="",A77="!!!!!!"),"",IF(ISERROR(VLOOKUP($A77,'[1]liste reference'!$A$6:$B$1174,2,0)),IF(ISERROR(VLOOKUP($A77,'[1]liste reference'!$B$6:$B$1174,1,0)),"non répertorié ou synonyme. Vérifiez !",VLOOKUP($A77,'[1]liste reference'!$B$6:$B$1174,1,0)),VLOOKUP(A77,'[1]liste reference'!$A$6:$B$1174,2,0)))))</f>
        <v/>
      </c>
      <c r="M77" s="225"/>
      <c r="N77" s="225"/>
      <c r="O77" s="225"/>
      <c r="P77" s="226" t="s">
        <v>81</v>
      </c>
      <c r="Q77" s="227" t="str">
        <f aca="false">IF(OR($A77="NEWCOD",$A77="!!!!!!"),IF(X77="","NoCod",X77),IF($A77="","",IF(ISERROR(VLOOKUP($A77,'[1]liste reference'!$A$6:$H$1174,8,FALSE())),IF(ISERROR(VLOOKUP($A77,'[1]liste reference'!$B$6:$H$1174,7,FALSE())),"",VLOOKUP($A77,'[1]liste reference'!$B$6:$H$1174,7,FALSE())),VLOOKUP($A77,'[1]liste reference'!$A$6:$H$1174,8,FALSE()))))</f>
        <v/>
      </c>
      <c r="R77" s="211" t="str">
        <f aca="false">IF(ISTEXT(H77),"",(B77*$B$7/100)+(C77*$C$7/100))</f>
        <v/>
      </c>
      <c r="S77" s="212" t="str">
        <f aca="false">IF(OR(ISTEXT(H77),R77=0),"",IF(R77&lt;0.1,1,IF(R77&lt;1,2,IF(R77&lt;10,3,IF(R77&lt;50,4,IF(R77&gt;=50,5,""))))))</f>
        <v/>
      </c>
      <c r="T77" s="212" t="n">
        <f aca="false">IF(ISERROR(S77*J77),0,S77*J77)</f>
        <v>0</v>
      </c>
      <c r="U77" s="212" t="n">
        <f aca="false">IF(ISERROR(S77*J77*K77),0,S77*J77*K77)</f>
        <v>0</v>
      </c>
      <c r="V77" s="228" t="n">
        <f aca="false">IF(ISERROR(S77*K77),0,S77*K77)</f>
        <v>0</v>
      </c>
      <c r="W77" s="229"/>
      <c r="X77" s="230"/>
      <c r="Y77" s="215" t="str">
        <f aca="false">IF(AND(ISNUMBER(F77),OR(A77="",A77="!!!!!!")),"!!!!!!",IF(A77="new.cod","NEWCOD",IF(AND((Z77=""),ISTEXT(A77),A77&lt;&gt;"!!!!!!"),A77,IF(Z77="","",INDEX('[1]liste reference'!$A$6:$A$1174,Z77)))))</f>
        <v/>
      </c>
      <c r="Z77" s="197" t="str">
        <f aca="false">IF(ISERROR(MATCH(A77,'[1]liste reference'!$A$6:$A$1174,0)),IF(ISERROR(MATCH(A77,'[1]liste reference'!$B$6:$B$1174,0)),"",(MATCH(A77,'[1]liste reference'!$B$6:$B$1174,0))),(MATCH(A77,'[1]liste reference'!$A$6:$A$1174,0)))</f>
        <v/>
      </c>
    </row>
    <row r="78" customFormat="false" ht="12.75" hidden="true" customHeight="false" outlineLevel="0" collapsed="false">
      <c r="A78" s="216"/>
      <c r="B78" s="217"/>
      <c r="C78" s="218"/>
      <c r="D78" s="219" t="str">
        <f aca="false">IF(ISERROR(VLOOKUP($A78,'[1]liste reference'!$A$6:$B$1174,2,0)),IF(ISERROR(VLOOKUP($A78,'[1]liste reference'!$B$6:$B$1174,1,0)),"",VLOOKUP($A78,'[1]liste reference'!$B$6:$B$1174,1,0)),VLOOKUP($A78,'[1]liste reference'!$A$6:$B$1174,2,0))</f>
        <v/>
      </c>
      <c r="E78" s="220" t="n">
        <f aca="false">IF(D78="",0,VLOOKUP(D78,D$22:D77,1,0))</f>
        <v>0</v>
      </c>
      <c r="F78" s="221" t="str">
        <f aca="false">IF(AND(OR(A78="",A78="!!!!!!"),B78="",C78=""),"",IF(OR(AND(B78="",C78=""),ISERROR(C78+B78)),"!!!",($B78*$B$7+$C78*$C$7)/100))</f>
        <v/>
      </c>
      <c r="G78" s="222" t="str">
        <f aca="false">IF(A78="","",IF(ISERROR(VLOOKUP($A78,'[1]liste reference'!$A$6:$Q$1174,9,0)),IF(ISERROR(VLOOKUP($A78,'[1]liste reference'!$B$6:$Q$1174,8,0)),"    -",VLOOKUP($A78,'[1]liste reference'!$B$6:$Q$1174,8,0)),VLOOKUP($A78,'[1]liste reference'!$A$6:$Q$1174,9,0)))</f>
        <v/>
      </c>
      <c r="H78" s="223" t="str">
        <f aca="false">IF(A78="","x",IF(ISERROR(VLOOKUP($A78,'[1]liste reference'!$A$6:$Q$1174,10,0)),IF(ISERROR(VLOOKUP($A78,'[1]liste reference'!$B$6:$Q$1174,9,0)),"x",VLOOKUP($A78,'[1]liste reference'!$B$6:$Q$1174,9,0)),VLOOKUP($A78,'[1]liste reference'!$A$6:$Q$1174,10,0)))</f>
        <v>x</v>
      </c>
      <c r="I78" s="8" t="str">
        <f aca="false">IF(A78="","",1)</f>
        <v/>
      </c>
      <c r="J78" s="224" t="str">
        <f aca="false">IF(ISNUMBER($H78),IF(ISERROR(VLOOKUP($A78,'[1]liste reference'!$A$6:$Q$1174,6,0)),IF(ISERROR(VLOOKUP($A78,'[1]liste reference'!$B$6:$Q$1174,5,0)),"nu",VLOOKUP($A78,'[1]liste reference'!$B$6:$Q$1174,5,0)),VLOOKUP($A78,'[1]liste reference'!$A$6:$Q$1174,6,0)),"nu")</f>
        <v>nu</v>
      </c>
      <c r="K78" s="224" t="str">
        <f aca="false">IF(ISNUMBER($H78),IF(ISERROR(VLOOKUP($A78,'[1]liste reference'!$A$6:$Q$1174,7,0)),IF(ISERROR(VLOOKUP($A78,'[1]liste reference'!$B$6:$Q$1174,6,0)),"nu",VLOOKUP($A78,'[1]liste reference'!$B$6:$Q$1174,6,0)),VLOOKUP($A78,'[1]liste reference'!$A$6:$Q$1174,7,0)),"nu")</f>
        <v>nu</v>
      </c>
      <c r="L78" s="207" t="str">
        <f aca="false">IF(A78="NEWCOD",IF(W78="","Renseigner le champ 'Nouveau taxon'",$W78),IF(ISTEXT($E78),"Taxon déjà saisi !",IF(OR(A78="",A78="!!!!!!"),"",IF(ISERROR(VLOOKUP($A78,'[1]liste reference'!$A$6:$B$1174,2,0)),IF(ISERROR(VLOOKUP($A78,'[1]liste reference'!$B$6:$B$1174,1,0)),"non répertorié ou synonyme. Vérifiez !",VLOOKUP($A78,'[1]liste reference'!$B$6:$B$1174,1,0)),VLOOKUP(A78,'[1]liste reference'!$A$6:$B$1174,2,0)))))</f>
        <v/>
      </c>
      <c r="M78" s="225"/>
      <c r="N78" s="225"/>
      <c r="O78" s="225"/>
      <c r="P78" s="226" t="s">
        <v>81</v>
      </c>
      <c r="Q78" s="227" t="str">
        <f aca="false">IF(OR($A78="NEWCOD",$A78="!!!!!!"),IF(X78="","NoCod",X78),IF($A78="","",IF(ISERROR(VLOOKUP($A78,'[1]liste reference'!$A$6:$H$1174,8,FALSE())),IF(ISERROR(VLOOKUP($A78,'[1]liste reference'!$B$6:$H$1174,7,FALSE())),"",VLOOKUP($A78,'[1]liste reference'!$B$6:$H$1174,7,FALSE())),VLOOKUP($A78,'[1]liste reference'!$A$6:$H$1174,8,FALSE()))))</f>
        <v/>
      </c>
      <c r="R78" s="211" t="str">
        <f aca="false">IF(ISTEXT(H78),"",(B78*$B$7/100)+(C78*$C$7/100))</f>
        <v/>
      </c>
      <c r="S78" s="212" t="str">
        <f aca="false">IF(OR(ISTEXT(H78),R78=0),"",IF(R78&lt;0.1,1,IF(R78&lt;1,2,IF(R78&lt;10,3,IF(R78&lt;50,4,IF(R78&gt;=50,5,""))))))</f>
        <v/>
      </c>
      <c r="T78" s="212" t="n">
        <f aca="false">IF(ISERROR(S78*J78),0,S78*J78)</f>
        <v>0</v>
      </c>
      <c r="U78" s="212" t="n">
        <f aca="false">IF(ISERROR(S78*J78*K78),0,S78*J78*K78)</f>
        <v>0</v>
      </c>
      <c r="V78" s="228" t="n">
        <f aca="false">IF(ISERROR(S78*K78),0,S78*K78)</f>
        <v>0</v>
      </c>
      <c r="W78" s="229"/>
      <c r="X78" s="230"/>
      <c r="Y78" s="215" t="str">
        <f aca="false">IF(AND(ISNUMBER(F78),OR(A78="",A78="!!!!!!")),"!!!!!!",IF(A78="new.cod","NEWCOD",IF(AND((Z78=""),ISTEXT(A78),A78&lt;&gt;"!!!!!!"),A78,IF(Z78="","",INDEX('[1]liste reference'!$A$6:$A$1174,Z78)))))</f>
        <v/>
      </c>
      <c r="Z78" s="197" t="str">
        <f aca="false">IF(ISERROR(MATCH(A78,'[1]liste reference'!$A$6:$A$1174,0)),IF(ISERROR(MATCH(A78,'[1]liste reference'!$B$6:$B$1174,0)),"",(MATCH(A78,'[1]liste reference'!$B$6:$B$1174,0))),(MATCH(A78,'[1]liste reference'!$A$6:$A$1174,0)))</f>
        <v/>
      </c>
    </row>
    <row r="79" customFormat="false" ht="12.75" hidden="true" customHeight="false" outlineLevel="0" collapsed="false">
      <c r="A79" s="216"/>
      <c r="B79" s="217"/>
      <c r="C79" s="218"/>
      <c r="D79" s="219" t="str">
        <f aca="false">IF(ISERROR(VLOOKUP($A79,'[1]liste reference'!$A$6:$B$1174,2,0)),IF(ISERROR(VLOOKUP($A79,'[1]liste reference'!$B$6:$B$1174,1,0)),"",VLOOKUP($A79,'[1]liste reference'!$B$6:$B$1174,1,0)),VLOOKUP($A79,'[1]liste reference'!$A$6:$B$1174,2,0))</f>
        <v/>
      </c>
      <c r="E79" s="220" t="n">
        <f aca="false">IF(D79="",0,VLOOKUP(D79,D$22:D78,1,0))</f>
        <v>0</v>
      </c>
      <c r="F79" s="221" t="str">
        <f aca="false">IF(AND(OR(A79="",A79="!!!!!!"),B79="",C79=""),"",IF(OR(AND(B79="",C79=""),ISERROR(C79+B79)),"!!!",($B79*$B$7+$C79*$C$7)/100))</f>
        <v/>
      </c>
      <c r="G79" s="222" t="str">
        <f aca="false">IF(A79="","",IF(ISERROR(VLOOKUP($A79,'[1]liste reference'!$A$6:$Q$1174,9,0)),IF(ISERROR(VLOOKUP($A79,'[1]liste reference'!$B$6:$Q$1174,8,0)),"    -",VLOOKUP($A79,'[1]liste reference'!$B$6:$Q$1174,8,0)),VLOOKUP($A79,'[1]liste reference'!$A$6:$Q$1174,9,0)))</f>
        <v/>
      </c>
      <c r="H79" s="223" t="str">
        <f aca="false">IF(A79="","x",IF(ISERROR(VLOOKUP($A79,'[1]liste reference'!$A$6:$Q$1174,10,0)),IF(ISERROR(VLOOKUP($A79,'[1]liste reference'!$B$6:$Q$1174,9,0)),"x",VLOOKUP($A79,'[1]liste reference'!$B$6:$Q$1174,9,0)),VLOOKUP($A79,'[1]liste reference'!$A$6:$Q$1174,10,0)))</f>
        <v>x</v>
      </c>
      <c r="I79" s="8" t="str">
        <f aca="false">IF(A79="","",1)</f>
        <v/>
      </c>
      <c r="J79" s="224" t="str">
        <f aca="false">IF(ISNUMBER($H79),IF(ISERROR(VLOOKUP($A79,'[1]liste reference'!$A$6:$Q$1174,6,0)),IF(ISERROR(VLOOKUP($A79,'[1]liste reference'!$B$6:$Q$1174,5,0)),"nu",VLOOKUP($A79,'[1]liste reference'!$B$6:$Q$1174,5,0)),VLOOKUP($A79,'[1]liste reference'!$A$6:$Q$1174,6,0)),"nu")</f>
        <v>nu</v>
      </c>
      <c r="K79" s="224" t="str">
        <f aca="false">IF(ISNUMBER($H79),IF(ISERROR(VLOOKUP($A79,'[1]liste reference'!$A$6:$Q$1174,7,0)),IF(ISERROR(VLOOKUP($A79,'[1]liste reference'!$B$6:$Q$1174,6,0)),"nu",VLOOKUP($A79,'[1]liste reference'!$B$6:$Q$1174,6,0)),VLOOKUP($A79,'[1]liste reference'!$A$6:$Q$1174,7,0)),"nu")</f>
        <v>nu</v>
      </c>
      <c r="L79" s="207" t="str">
        <f aca="false">IF(A79="NEWCOD",IF(W79="","Renseigner le champ 'Nouveau taxon'",$W79),IF(ISTEXT($E79),"Taxon déjà saisi !",IF(OR(A79="",A79="!!!!!!"),"",IF(ISERROR(VLOOKUP($A79,'[1]liste reference'!$A$6:$B$1174,2,0)),IF(ISERROR(VLOOKUP($A79,'[1]liste reference'!$B$6:$B$1174,1,0)),"non répertorié ou synonyme. Vérifiez !",VLOOKUP($A79,'[1]liste reference'!$B$6:$B$1174,1,0)),VLOOKUP(A79,'[1]liste reference'!$A$6:$B$1174,2,0)))))</f>
        <v/>
      </c>
      <c r="M79" s="225"/>
      <c r="N79" s="225"/>
      <c r="O79" s="225"/>
      <c r="P79" s="226" t="s">
        <v>81</v>
      </c>
      <c r="Q79" s="227" t="str">
        <f aca="false">IF(OR($A79="NEWCOD",$A79="!!!!!!"),IF(X79="","NoCod",X79),IF($A79="","",IF(ISERROR(VLOOKUP($A79,'[1]liste reference'!$A$6:$H$1174,8,FALSE())),IF(ISERROR(VLOOKUP($A79,'[1]liste reference'!$B$6:$H$1174,7,FALSE())),"",VLOOKUP($A79,'[1]liste reference'!$B$6:$H$1174,7,FALSE())),VLOOKUP($A79,'[1]liste reference'!$A$6:$H$1174,8,FALSE()))))</f>
        <v/>
      </c>
      <c r="R79" s="211" t="str">
        <f aca="false">IF(ISTEXT(H79),"",(B79*$B$7/100)+(C79*$C$7/100))</f>
        <v/>
      </c>
      <c r="S79" s="212" t="str">
        <f aca="false">IF(OR(ISTEXT(H79),R79=0),"",IF(R79&lt;0.1,1,IF(R79&lt;1,2,IF(R79&lt;10,3,IF(R79&lt;50,4,IF(R79&gt;=50,5,""))))))</f>
        <v/>
      </c>
      <c r="T79" s="212" t="n">
        <f aca="false">IF(ISERROR(S79*J79),0,S79*J79)</f>
        <v>0</v>
      </c>
      <c r="U79" s="212" t="n">
        <f aca="false">IF(ISERROR(S79*J79*K79),0,S79*J79*K79)</f>
        <v>0</v>
      </c>
      <c r="V79" s="228" t="n">
        <f aca="false">IF(ISERROR(S79*K79),0,S79*K79)</f>
        <v>0</v>
      </c>
      <c r="W79" s="229"/>
      <c r="X79" s="230"/>
      <c r="Y79" s="215" t="str">
        <f aca="false">IF(AND(ISNUMBER(F79),OR(A79="",A79="!!!!!!")),"!!!!!!",IF(A79="new.cod","NEWCOD",IF(AND((Z79=""),ISTEXT(A79),A79&lt;&gt;"!!!!!!"),A79,IF(Z79="","",INDEX('[1]liste reference'!$A$6:$A$1174,Z79)))))</f>
        <v/>
      </c>
      <c r="Z79" s="197" t="str">
        <f aca="false">IF(ISERROR(MATCH(A79,'[1]liste reference'!$A$6:$A$1174,0)),IF(ISERROR(MATCH(A79,'[1]liste reference'!$B$6:$B$1174,0)),"",(MATCH(A79,'[1]liste reference'!$B$6:$B$1174,0))),(MATCH(A79,'[1]liste reference'!$A$6:$A$1174,0)))</f>
        <v/>
      </c>
    </row>
    <row r="80" customFormat="false" ht="12.75" hidden="true" customHeight="false" outlineLevel="0" collapsed="false">
      <c r="A80" s="216"/>
      <c r="B80" s="217"/>
      <c r="C80" s="218"/>
      <c r="D80" s="219" t="str">
        <f aca="false">IF(ISERROR(VLOOKUP($A80,'[1]liste reference'!$A$6:$B$1174,2,0)),IF(ISERROR(VLOOKUP($A80,'[1]liste reference'!$B$6:$B$1174,1,0)),"",VLOOKUP($A80,'[1]liste reference'!$B$6:$B$1174,1,0)),VLOOKUP($A80,'[1]liste reference'!$A$6:$B$1174,2,0))</f>
        <v/>
      </c>
      <c r="E80" s="220" t="n">
        <f aca="false">IF(D80="",0,VLOOKUP(D80,D$22:D79,1,0))</f>
        <v>0</v>
      </c>
      <c r="F80" s="221" t="str">
        <f aca="false">IF(AND(OR(A80="",A80="!!!!!!"),B80="",C80=""),"",IF(OR(AND(B80="",C80=""),ISERROR(C80+B80)),"!!!",($B80*$B$7+$C80*$C$7)/100))</f>
        <v/>
      </c>
      <c r="G80" s="222" t="str">
        <f aca="false">IF(A80="","",IF(ISERROR(VLOOKUP($A80,'[1]liste reference'!$A$6:$Q$1174,9,0)),IF(ISERROR(VLOOKUP($A80,'[1]liste reference'!$B$6:$Q$1174,8,0)),"    -",VLOOKUP($A80,'[1]liste reference'!$B$6:$Q$1174,8,0)),VLOOKUP($A80,'[1]liste reference'!$A$6:$Q$1174,9,0)))</f>
        <v/>
      </c>
      <c r="H80" s="223" t="str">
        <f aca="false">IF(A80="","x",IF(ISERROR(VLOOKUP($A80,'[1]liste reference'!$A$6:$Q$1174,10,0)),IF(ISERROR(VLOOKUP($A80,'[1]liste reference'!$B$6:$Q$1174,9,0)),"x",VLOOKUP($A80,'[1]liste reference'!$B$6:$Q$1174,9,0)),VLOOKUP($A80,'[1]liste reference'!$A$6:$Q$1174,10,0)))</f>
        <v>x</v>
      </c>
      <c r="I80" s="8" t="str">
        <f aca="false">IF(A80="","",1)</f>
        <v/>
      </c>
      <c r="J80" s="224" t="str">
        <f aca="false">IF(ISNUMBER($H80),IF(ISERROR(VLOOKUP($A80,'[1]liste reference'!$A$6:$Q$1174,6,0)),IF(ISERROR(VLOOKUP($A80,'[1]liste reference'!$B$6:$Q$1174,5,0)),"nu",VLOOKUP($A80,'[1]liste reference'!$B$6:$Q$1174,5,0)),VLOOKUP($A80,'[1]liste reference'!$A$6:$Q$1174,6,0)),"nu")</f>
        <v>nu</v>
      </c>
      <c r="K80" s="224" t="str">
        <f aca="false">IF(ISNUMBER($H80),IF(ISERROR(VLOOKUP($A80,'[1]liste reference'!$A$6:$Q$1174,7,0)),IF(ISERROR(VLOOKUP($A80,'[1]liste reference'!$B$6:$Q$1174,6,0)),"nu",VLOOKUP($A80,'[1]liste reference'!$B$6:$Q$1174,6,0)),VLOOKUP($A80,'[1]liste reference'!$A$6:$Q$1174,7,0)),"nu")</f>
        <v>nu</v>
      </c>
      <c r="L80" s="207" t="str">
        <f aca="false">IF(A80="NEWCOD",IF(W80="","Renseigner le champ 'Nouveau taxon'",$W80),IF(ISTEXT($E80),"Taxon déjà saisi !",IF(OR(A80="",A80="!!!!!!"),"",IF(ISERROR(VLOOKUP($A80,'[1]liste reference'!$A$6:$B$1174,2,0)),IF(ISERROR(VLOOKUP($A80,'[1]liste reference'!$B$6:$B$1174,1,0)),"non répertorié ou synonyme. Vérifiez !",VLOOKUP($A80,'[1]liste reference'!$B$6:$B$1174,1,0)),VLOOKUP(A80,'[1]liste reference'!$A$6:$B$1174,2,0)))))</f>
        <v/>
      </c>
      <c r="M80" s="225"/>
      <c r="N80" s="225"/>
      <c r="O80" s="225"/>
      <c r="P80" s="226" t="s">
        <v>81</v>
      </c>
      <c r="Q80" s="227" t="str">
        <f aca="false">IF(OR($A80="NEWCOD",$A80="!!!!!!"),IF(X80="","NoCod",X80),IF($A80="","",IF(ISERROR(VLOOKUP($A80,'[1]liste reference'!$A$6:$H$1174,8,FALSE())),IF(ISERROR(VLOOKUP($A80,'[1]liste reference'!$B$6:$H$1174,7,FALSE())),"",VLOOKUP($A80,'[1]liste reference'!$B$6:$H$1174,7,FALSE())),VLOOKUP($A80,'[1]liste reference'!$A$6:$H$1174,8,FALSE()))))</f>
        <v/>
      </c>
      <c r="R80" s="211" t="str">
        <f aca="false">IF(ISTEXT(H80),"",(B80*$B$7/100)+(C80*$C$7/100))</f>
        <v/>
      </c>
      <c r="S80" s="212" t="str">
        <f aca="false">IF(OR(ISTEXT(H80),R80=0),"",IF(R80&lt;0.1,1,IF(R80&lt;1,2,IF(R80&lt;10,3,IF(R80&lt;50,4,IF(R80&gt;=50,5,""))))))</f>
        <v/>
      </c>
      <c r="T80" s="212" t="n">
        <f aca="false">IF(ISERROR(S80*J80),0,S80*J80)</f>
        <v>0</v>
      </c>
      <c r="U80" s="212" t="n">
        <f aca="false">IF(ISERROR(S80*J80*K80),0,S80*J80*K80)</f>
        <v>0</v>
      </c>
      <c r="V80" s="228" t="n">
        <f aca="false">IF(ISERROR(S80*K80),0,S80*K80)</f>
        <v>0</v>
      </c>
      <c r="W80" s="229"/>
      <c r="X80" s="230"/>
      <c r="Y80" s="215" t="str">
        <f aca="false">IF(AND(ISNUMBER(F80),OR(A80="",A80="!!!!!!")),"!!!!!!",IF(A80="new.cod","NEWCOD",IF(AND((Z80=""),ISTEXT(A80),A80&lt;&gt;"!!!!!!"),A80,IF(Z80="","",INDEX('[1]liste reference'!$A$6:$A$1174,Z80)))))</f>
        <v/>
      </c>
      <c r="Z80" s="197" t="str">
        <f aca="false">IF(ISERROR(MATCH(A80,'[1]liste reference'!$A$6:$A$1174,0)),IF(ISERROR(MATCH(A80,'[1]liste reference'!$B$6:$B$1174,0)),"",(MATCH(A80,'[1]liste reference'!$B$6:$B$1174,0))),(MATCH(A80,'[1]liste reference'!$A$6:$A$1174,0)))</f>
        <v/>
      </c>
    </row>
    <row r="81" customFormat="false" ht="12.75" hidden="true" customHeight="false" outlineLevel="0" collapsed="false">
      <c r="A81" s="216"/>
      <c r="B81" s="217"/>
      <c r="C81" s="218"/>
      <c r="D81" s="219" t="str">
        <f aca="false">IF(ISERROR(VLOOKUP($A81,'[1]liste reference'!$A$6:$B$1174,2,0)),IF(ISERROR(VLOOKUP($A81,'[1]liste reference'!$B$6:$B$1174,1,0)),"",VLOOKUP($A81,'[1]liste reference'!$B$6:$B$1174,1,0)),VLOOKUP($A81,'[1]liste reference'!$A$6:$B$1174,2,0))</f>
        <v/>
      </c>
      <c r="E81" s="220" t="n">
        <f aca="false">IF(D81="",0,VLOOKUP(D81,D$22:D80,1,0))</f>
        <v>0</v>
      </c>
      <c r="F81" s="221" t="str">
        <f aca="false">IF(AND(OR(A81="",A81="!!!!!!"),B81="",C81=""),"",IF(OR(AND(B81="",C81=""),ISERROR(C81+B81)),"!!!",($B81*$B$7+$C81*$C$7)/100))</f>
        <v/>
      </c>
      <c r="G81" s="222" t="str">
        <f aca="false">IF(A81="","",IF(ISERROR(VLOOKUP($A81,'[1]liste reference'!$A$6:$Q$1174,9,0)),IF(ISERROR(VLOOKUP($A81,'[1]liste reference'!$B$6:$Q$1174,8,0)),"    -",VLOOKUP($A81,'[1]liste reference'!$B$6:$Q$1174,8,0)),VLOOKUP($A81,'[1]liste reference'!$A$6:$Q$1174,9,0)))</f>
        <v/>
      </c>
      <c r="H81" s="223" t="str">
        <f aca="false">IF(A81="","x",IF(ISERROR(VLOOKUP($A81,'[1]liste reference'!$A$6:$Q$1174,10,0)),IF(ISERROR(VLOOKUP($A81,'[1]liste reference'!$B$6:$Q$1174,9,0)),"x",VLOOKUP($A81,'[1]liste reference'!$B$6:$Q$1174,9,0)),VLOOKUP($A81,'[1]liste reference'!$A$6:$Q$1174,10,0)))</f>
        <v>x</v>
      </c>
      <c r="I81" s="8" t="str">
        <f aca="false">IF(A81="","",1)</f>
        <v/>
      </c>
      <c r="J81" s="224" t="str">
        <f aca="false">IF(ISNUMBER($H81),IF(ISERROR(VLOOKUP($A81,'[1]liste reference'!$A$6:$Q$1174,6,0)),IF(ISERROR(VLOOKUP($A81,'[1]liste reference'!$B$6:$Q$1174,5,0)),"nu",VLOOKUP($A81,'[1]liste reference'!$B$6:$Q$1174,5,0)),VLOOKUP($A81,'[1]liste reference'!$A$6:$Q$1174,6,0)),"nu")</f>
        <v>nu</v>
      </c>
      <c r="K81" s="224" t="str">
        <f aca="false">IF(ISNUMBER($H81),IF(ISERROR(VLOOKUP($A81,'[1]liste reference'!$A$6:$Q$1174,7,0)),IF(ISERROR(VLOOKUP($A81,'[1]liste reference'!$B$6:$Q$1174,6,0)),"nu",VLOOKUP($A81,'[1]liste reference'!$B$6:$Q$1174,6,0)),VLOOKUP($A81,'[1]liste reference'!$A$6:$Q$1174,7,0)),"nu")</f>
        <v>nu</v>
      </c>
      <c r="L81" s="207" t="str">
        <f aca="false">IF(A81="NEWCOD",IF(W81="","Renseigner le champ 'Nouveau taxon'",$W81),IF(ISTEXT($E81),"Taxon déjà saisi !",IF(OR(A81="",A81="!!!!!!"),"",IF(ISERROR(VLOOKUP($A81,'[1]liste reference'!$A$6:$B$1174,2,0)),IF(ISERROR(VLOOKUP($A81,'[1]liste reference'!$B$6:$B$1174,1,0)),"non répertorié ou synonyme. Vérifiez !",VLOOKUP($A81,'[1]liste reference'!$B$6:$B$1174,1,0)),VLOOKUP(A81,'[1]liste reference'!$A$6:$B$1174,2,0)))))</f>
        <v/>
      </c>
      <c r="M81" s="225"/>
      <c r="N81" s="225"/>
      <c r="O81" s="225"/>
      <c r="P81" s="226" t="s">
        <v>81</v>
      </c>
      <c r="Q81" s="227" t="str">
        <f aca="false">IF(OR($A81="NEWCOD",$A81="!!!!!!"),IF(X81="","NoCod",X81),IF($A81="","",IF(ISERROR(VLOOKUP($A81,'[1]liste reference'!$A$6:$H$1174,8,FALSE())),IF(ISERROR(VLOOKUP($A81,'[1]liste reference'!$B$6:$H$1174,7,FALSE())),"",VLOOKUP($A81,'[1]liste reference'!$B$6:$H$1174,7,FALSE())),VLOOKUP($A81,'[1]liste reference'!$A$6:$H$1174,8,FALSE()))))</f>
        <v/>
      </c>
      <c r="R81" s="211" t="str">
        <f aca="false">IF(ISTEXT(H81),"",(B81*$B$7/100)+(C81*$C$7/100))</f>
        <v/>
      </c>
      <c r="S81" s="212" t="str">
        <f aca="false">IF(OR(ISTEXT(H81),R81=0),"",IF(R81&lt;0.1,1,IF(R81&lt;1,2,IF(R81&lt;10,3,IF(R81&lt;50,4,IF(R81&gt;=50,5,""))))))</f>
        <v/>
      </c>
      <c r="T81" s="212" t="n">
        <f aca="false">IF(ISERROR(S81*J81),0,S81*J81)</f>
        <v>0</v>
      </c>
      <c r="U81" s="212" t="n">
        <f aca="false">IF(ISERROR(S81*J81*K81),0,S81*J81*K81)</f>
        <v>0</v>
      </c>
      <c r="V81" s="228" t="n">
        <f aca="false">IF(ISERROR(S81*K81),0,S81*K81)</f>
        <v>0</v>
      </c>
      <c r="W81" s="229"/>
      <c r="X81" s="230"/>
      <c r="Y81" s="215" t="str">
        <f aca="false">IF(AND(ISNUMBER(F81),OR(A81="",A81="!!!!!!")),"!!!!!!",IF(A81="new.cod","NEWCOD",IF(AND((Z81=""),ISTEXT(A81),A81&lt;&gt;"!!!!!!"),A81,IF(Z81="","",INDEX('[1]liste reference'!$A$6:$A$1174,Z81)))))</f>
        <v/>
      </c>
      <c r="Z81" s="197" t="str">
        <f aca="false">IF(ISERROR(MATCH(A81,'[1]liste reference'!$A$6:$A$1174,0)),IF(ISERROR(MATCH(A81,'[1]liste reference'!$B$6:$B$1174,0)),"",(MATCH(A81,'[1]liste reference'!$B$6:$B$1174,0))),(MATCH(A81,'[1]liste reference'!$A$6:$A$1174,0)))</f>
        <v/>
      </c>
    </row>
    <row r="82" customFormat="false" ht="12.75" hidden="false" customHeight="false" outlineLevel="0" collapsed="false">
      <c r="A82" s="232"/>
      <c r="B82" s="233"/>
      <c r="C82" s="234"/>
      <c r="D82" s="235" t="str">
        <f aca="false">IF(ISERROR(VLOOKUP($A82,'[1]liste reference'!$A$6:$B$1174,2,0)),IF(ISERROR(VLOOKUP($A82,'[1]liste reference'!$B$6:$B$1174,1,0)),"",VLOOKUP($A82,'[1]liste reference'!$B$6:$B$1174,1,0)),VLOOKUP($A82,'[1]liste reference'!$A$6:$B$1174,2,0))</f>
        <v/>
      </c>
      <c r="E82" s="236" t="n">
        <f aca="false">IF(D82="",0,VLOOKUP(D82,D$22:D81,1,0))</f>
        <v>0</v>
      </c>
      <c r="F82" s="237" t="str">
        <f aca="false">IF(AND(OR(A82="",A82="!!!!!!"),B82="",C82=""),"",IF(OR(AND(B82="",C82=""),ISERROR(C82+B82)),"!!!",($B82*$B$7+$C82*$C$7)/100))</f>
        <v/>
      </c>
      <c r="G82" s="238" t="str">
        <f aca="false">IF(A82="","",IF(ISERROR(VLOOKUP($A82,'[1]liste reference'!$A$6:$Q$1174,9,0)),IF(ISERROR(VLOOKUP($A82,'[1]liste reference'!$B$6:$Q$1174,8,0)),"    -",VLOOKUP($A82,'[1]liste reference'!$B$6:$Q$1174,8,0)),VLOOKUP($A82,'[1]liste reference'!$A$6:$Q$1174,9,0)))</f>
        <v/>
      </c>
      <c r="H82" s="239" t="str">
        <f aca="false">IF(A82="","x",IF(ISERROR(VLOOKUP($A82,'[1]liste reference'!$A$6:$Q$1174,10,0)),IF(ISERROR(VLOOKUP($A82,'[1]liste reference'!$B$6:$Q$1174,9,0)),"x",VLOOKUP($A82,'[1]liste reference'!$B$6:$Q$1174,9,0)),VLOOKUP($A82,'[1]liste reference'!$A$6:$Q$1174,10,0)))</f>
        <v>x</v>
      </c>
      <c r="I82" s="8" t="str">
        <f aca="false">IF(A82="","",1)</f>
        <v/>
      </c>
      <c r="J82" s="240" t="str">
        <f aca="false">IF(ISNUMBER($H82),IF(ISERROR(VLOOKUP($A82,'[1]liste reference'!$A$6:$Q$1174,6,0)),IF(ISERROR(VLOOKUP($A82,'[1]liste reference'!$B$6:$Q$1174,5,0)),"nu",VLOOKUP($A82,'[1]liste reference'!$B$6:$Q$1174,5,0)),VLOOKUP($A82,'[1]liste reference'!$A$6:$Q$1174,6,0)),"nu")</f>
        <v>nu</v>
      </c>
      <c r="K82" s="240" t="str">
        <f aca="false">IF(ISNUMBER($H82),IF(ISERROR(VLOOKUP($A82,'[1]liste reference'!$A$6:$Q$1174,7,0)),IF(ISERROR(VLOOKUP($A82,'[1]liste reference'!$B$6:$Q$1174,6,0)),"nu",VLOOKUP($A82,'[1]liste reference'!$B$6:$Q$1174,6,0)),VLOOKUP($A82,'[1]liste reference'!$A$6:$Q$1174,7,0)),"nu")</f>
        <v>nu</v>
      </c>
      <c r="L82" s="241" t="str">
        <f aca="false">IF(A82="NEWCOD",IF(W82="","Renseigner le champ 'Nouveau taxon'",$W82),IF(ISTEXT($E82),"Taxon déjà saisi !",IF(OR(A82="",A82="!!!!!!"),"",IF(ISERROR(VLOOKUP($A82,'[1]liste reference'!$A$6:$B$1174,2,0)),IF(ISERROR(VLOOKUP($A82,'[1]liste reference'!$B$6:$B$1174,1,0)),"non répertorié ou synonyme. Vérifiez !",VLOOKUP($A82,'[1]liste reference'!$B$6:$B$1174,1,0)),VLOOKUP(A82,'[1]liste reference'!$A$6:$B$1174,2,0)))))</f>
        <v/>
      </c>
      <c r="M82" s="242"/>
      <c r="N82" s="242"/>
      <c r="O82" s="242"/>
      <c r="P82" s="243" t="s">
        <v>81</v>
      </c>
      <c r="Q82" s="244" t="str">
        <f aca="false">IF(OR($A82="NEWCOD",$A82="!!!!!!"),IF(X82="","NoCod",X82),IF($A82="","",IF(ISERROR(VLOOKUP($A82,'[1]liste reference'!$A$6:$H$1174,8,FALSE())),IF(ISERROR(VLOOKUP($A82,'[1]liste reference'!$B$6:$H$1174,7,FALSE())),"",VLOOKUP($A82,'[1]liste reference'!$B$6:$H$1174,7,FALSE())),VLOOKUP($A82,'[1]liste reference'!$A$6:$H$1174,8,FALSE()))))</f>
        <v/>
      </c>
      <c r="R82" s="245" t="str">
        <f aca="false">IF(ISTEXT(H82),"",(B82*$B$7/100)+(C82*$C$7/100))</f>
        <v/>
      </c>
      <c r="S82" s="180" t="str">
        <f aca="false">IF(OR(ISTEXT(H82),R82=0),"",IF(R82&lt;0.1,1,IF(R82&lt;1,2,IF(R82&lt;10,3,IF(R82&lt;50,4,IF(R82&gt;=50,5,""))))))</f>
        <v/>
      </c>
      <c r="T82" s="180" t="n">
        <f aca="false">IF(ISERROR(S82*J82),0,S82*J82)</f>
        <v>0</v>
      </c>
      <c r="U82" s="180" t="n">
        <f aca="false">IF(ISERROR(S82*J82*K82),0,S82*J82*K82)</f>
        <v>0</v>
      </c>
      <c r="V82" s="246" t="n">
        <f aca="false">IF(ISERROR(S82*K82),0,S82*K82)</f>
        <v>0</v>
      </c>
      <c r="W82" s="247"/>
      <c r="X82" s="248"/>
      <c r="Y82" s="215" t="str">
        <f aca="false">IF(AND(ISNUMBER(F82),OR(A82="",A82="!!!!!!")),"!!!!!!",IF(A82="new.cod","NEWCOD",IF(AND((Z82=""),ISTEXT(A82),A82&lt;&gt;"!!!!!!"),A82,IF(Z82="","",INDEX('[1]liste reference'!$A$6:$A$1174,Z82)))))</f>
        <v/>
      </c>
      <c r="Z82" s="197" t="str">
        <f aca="false">IF(ISERROR(MATCH(A82,'[1]liste reference'!$A$6:$A$1174,0)),IF(ISERROR(MATCH(A82,'[1]liste reference'!$B$6:$B$1174,0)),"",(MATCH(A82,'[1]liste reference'!$B$6:$B$1174,0))),(MATCH(A82,'[1]liste reference'!$A$6:$A$1174,0)))</f>
        <v/>
      </c>
    </row>
    <row r="83" customFormat="false" ht="15" hidden="true" customHeight="false" outlineLevel="0" collapsed="false">
      <c r="A83" s="249"/>
      <c r="B83" s="151"/>
      <c r="C83" s="151"/>
      <c r="D83" s="151"/>
      <c r="E83" s="151"/>
      <c r="F83" s="151" t="n">
        <f aca="false">SUM(F23:F82)</f>
        <v>7.0475</v>
      </c>
      <c r="G83" s="151"/>
      <c r="H83" s="151"/>
      <c r="I83" s="151"/>
      <c r="J83" s="151"/>
      <c r="K83" s="151"/>
      <c r="L83" s="151"/>
      <c r="M83" s="212"/>
      <c r="N83" s="212"/>
      <c r="O83" s="212"/>
      <c r="P83" s="212"/>
      <c r="Q83" s="212"/>
      <c r="R83" s="212"/>
      <c r="S83" s="212"/>
      <c r="T83" s="212"/>
      <c r="U83" s="212"/>
      <c r="V83" s="212" t="n">
        <f aca="false">SUM(V23:V82)</f>
        <v>48</v>
      </c>
      <c r="W83" s="212"/>
      <c r="X83" s="250"/>
      <c r="Y83" s="250"/>
      <c r="Z83" s="251"/>
    </row>
    <row r="84" customFormat="false" ht="12.75" hidden="true" customHeight="false" outlineLevel="0" collapsed="false">
      <c r="A84" s="245" t="str">
        <f aca="false">A3</f>
        <v>VERNAISSON</v>
      </c>
      <c r="B84" s="180" t="str">
        <f aca="false">C3</f>
        <v>VERNAISSON A ST MARTIN EN VERCORS 2</v>
      </c>
      <c r="C84" s="252" t="str">
        <f aca="false">A4</f>
        <v>(Date)</v>
      </c>
      <c r="D84" s="253" t="n">
        <f aca="false">IF(OR(ISERROR(SUM($U$23:$U$82)/SUM($V$23:$V$82)),F7&lt;&gt;100),-1,SUM($U$23:$U$82)/SUM($V$23:$V$82))</f>
        <v>12.0208333333333</v>
      </c>
      <c r="E84" s="254" t="n">
        <f aca="false">O13</f>
        <v>21</v>
      </c>
      <c r="F84" s="180" t="n">
        <f aca="false">O14</f>
        <v>18</v>
      </c>
      <c r="G84" s="180" t="n">
        <f aca="false">O15</f>
        <v>7</v>
      </c>
      <c r="H84" s="180" t="n">
        <f aca="false">O16</f>
        <v>11</v>
      </c>
      <c r="I84" s="180" t="n">
        <f aca="false">O17</f>
        <v>0</v>
      </c>
      <c r="J84" s="255" t="n">
        <f aca="false">O8</f>
        <v>11.2777777777778</v>
      </c>
      <c r="K84" s="256" t="n">
        <f aca="false">O9</f>
        <v>3.46098180603834</v>
      </c>
      <c r="L84" s="257" t="n">
        <f aca="false">O10</f>
        <v>4</v>
      </c>
      <c r="M84" s="257" t="n">
        <f aca="false">O11</f>
        <v>16</v>
      </c>
      <c r="N84" s="256" t="n">
        <f aca="false">P8</f>
        <v>1.61111111111111</v>
      </c>
      <c r="O84" s="256" t="n">
        <f aca="false">P9</f>
        <v>0.487498021521785</v>
      </c>
      <c r="P84" s="257" t="n">
        <f aca="false">P10</f>
        <v>1</v>
      </c>
      <c r="Q84" s="257" t="n">
        <f aca="false">P11</f>
        <v>2</v>
      </c>
      <c r="R84" s="257" t="n">
        <f aca="false">F21</f>
        <v>7.0475</v>
      </c>
      <c r="S84" s="257" t="n">
        <f aca="false">L11</f>
        <v>0</v>
      </c>
      <c r="T84" s="257" t="n">
        <f aca="false">L12</f>
        <v>9</v>
      </c>
      <c r="U84" s="257" t="n">
        <f aca="false">L13</f>
        <v>10</v>
      </c>
      <c r="V84" s="258" t="n">
        <f aca="false">L15</f>
        <v>1</v>
      </c>
      <c r="W84" s="259" t="n">
        <f aca="false">L15</f>
        <v>1</v>
      </c>
      <c r="Y84" s="260"/>
      <c r="Z84" s="251"/>
    </row>
    <row r="85" customFormat="false" ht="21.75" hidden="true" customHeight="true" outlineLevel="0" collapsed="false">
      <c r="C85" s="261"/>
      <c r="D85" s="261"/>
      <c r="E85" s="261"/>
      <c r="F85" s="8" t="n">
        <f aca="false">COUNTIF(F23:F82,"!!!")+COUNTIF(A23:A82,"!!!!!!")</f>
        <v>0</v>
      </c>
      <c r="Q85" s="8"/>
      <c r="R85" s="8"/>
      <c r="S85" s="8"/>
      <c r="T85" s="8"/>
      <c r="U85" s="8"/>
      <c r="V85" s="8"/>
    </row>
    <row r="86" customFormat="false" ht="12.75" hidden="true" customHeight="false" outlineLevel="0" collapsed="false">
      <c r="C86" s="261"/>
      <c r="D86" s="261"/>
      <c r="E86" s="261"/>
      <c r="R86" s="262" t="s">
        <v>102</v>
      </c>
      <c r="S86" s="8"/>
      <c r="T86" s="263"/>
      <c r="U86" s="8"/>
      <c r="V86" s="8"/>
    </row>
    <row r="87" customFormat="false" ht="12.75" hidden="true" customHeight="false" outlineLevel="0" collapsed="false">
      <c r="C87" s="261"/>
      <c r="D87" s="261"/>
      <c r="E87" s="261"/>
      <c r="R87" s="8" t="s">
        <v>103</v>
      </c>
      <c r="S87" s="8"/>
      <c r="T87" s="263" t="n">
        <f aca="false">VLOOKUP($T$91,($A$23:$U$82),20,FALSE())</f>
        <v>45</v>
      </c>
      <c r="U87" s="8"/>
      <c r="V87" s="8"/>
    </row>
    <row r="88" customFormat="false" ht="12.75" hidden="true" customHeight="false" outlineLevel="0" collapsed="false">
      <c r="C88" s="261"/>
      <c r="D88" s="261"/>
      <c r="E88" s="261"/>
      <c r="R88" s="8" t="s">
        <v>104</v>
      </c>
      <c r="S88" s="8"/>
      <c r="T88" s="263" t="n">
        <f aca="false">VLOOKUP($T$91,($A$23:$U$82),21,FALSE())</f>
        <v>90</v>
      </c>
      <c r="U88" s="8"/>
      <c r="V88" s="8" t="n">
        <f aca="false">COUNTIF(V23:V82,T89)</f>
        <v>3</v>
      </c>
    </row>
    <row r="89" customFormat="false" ht="12.75" hidden="true" customHeight="false" outlineLevel="0" collapsed="false">
      <c r="C89" s="261"/>
      <c r="D89" s="261"/>
      <c r="E89" s="261"/>
      <c r="R89" s="8" t="s">
        <v>105</v>
      </c>
      <c r="S89" s="8"/>
      <c r="T89" s="263" t="n">
        <f aca="false">MAX($V$23:$V$82)</f>
        <v>6</v>
      </c>
      <c r="U89" s="8"/>
    </row>
    <row r="90" customFormat="false" ht="12.75" hidden="true" customHeight="false" outlineLevel="0" collapsed="false">
      <c r="C90" s="261"/>
      <c r="D90" s="261"/>
      <c r="E90" s="261"/>
      <c r="R90" s="8" t="s">
        <v>106</v>
      </c>
      <c r="S90" s="8" t="s">
        <v>10</v>
      </c>
      <c r="T90" s="264" t="n">
        <f aca="false">IF(OR(ISERROR(SUM($U$23:$U$82)/SUM($V$23:$V$82)),F7&lt;&gt;100),-1,(SUM($U$23:$U$82)-T88)/(SUM($V$23:$V$82)-T89))</f>
        <v>11.5952380952381</v>
      </c>
      <c r="U90" s="8" t="n">
        <f aca="false">IF(ISERROR(T90),0,1)</f>
        <v>1</v>
      </c>
    </row>
    <row r="91" customFormat="false" ht="12.75" hidden="true" customHeight="false" outlineLevel="0" collapsed="false">
      <c r="C91" s="261"/>
      <c r="D91" s="261"/>
      <c r="E91" s="261"/>
      <c r="R91" s="212" t="s">
        <v>107</v>
      </c>
      <c r="S91" s="212"/>
      <c r="T91" s="212" t="str">
        <f aca="false">INDEX('[1]liste reference'!$A$6:$A$1174,$U$91)</f>
        <v>BRARIV</v>
      </c>
      <c r="U91" s="8" t="n">
        <f aca="false">IF(ISERROR(MATCH($T$93,'[1]liste reference'!$A$6:$A$1174,0)),MATCH($T$93,'[1]liste reference'!$B$6:$B$1174,0),(MATCH($T$93,'[1]liste reference'!$A$6:$A$1174,0)))</f>
        <v>203</v>
      </c>
      <c r="V91" s="265"/>
    </row>
    <row r="92" customFormat="false" ht="12.75" hidden="true" customHeight="false" outlineLevel="0" collapsed="false">
      <c r="C92" s="261"/>
      <c r="D92" s="261"/>
      <c r="E92" s="261"/>
      <c r="R92" s="8" t="s">
        <v>108</v>
      </c>
      <c r="S92" s="8"/>
      <c r="T92" s="8" t="n">
        <f aca="false">MATCH(T89,$V$23:$V$82,0)</f>
        <v>11</v>
      </c>
      <c r="U92" s="8"/>
    </row>
    <row r="93" customFormat="false" ht="12.75" hidden="true" customHeight="false" outlineLevel="0" collapsed="false">
      <c r="C93" s="261"/>
      <c r="D93" s="261"/>
      <c r="E93" s="261"/>
      <c r="R93" s="212" t="s">
        <v>109</v>
      </c>
      <c r="S93" s="8"/>
      <c r="T93" s="212" t="str">
        <f aca="false">INDEX($A$23:$A$82,$T$92)</f>
        <v>BRARIV</v>
      </c>
      <c r="U93" s="8"/>
    </row>
    <row r="94" customFormat="false" ht="12.75" hidden="false" customHeight="false" outlineLevel="0" collapsed="false">
      <c r="C94" s="261"/>
      <c r="D94" s="261"/>
      <c r="E94" s="261"/>
    </row>
    <row r="95" customFormat="false" ht="12.75" hidden="false" customHeight="false" outlineLevel="0" collapsed="false">
      <c r="C95" s="261"/>
      <c r="D95" s="261"/>
      <c r="E95" s="261"/>
    </row>
    <row r="96" customFormat="false" ht="12.75" hidden="false" customHeight="false" outlineLevel="0" collapsed="false">
      <c r="C96" s="261"/>
      <c r="D96" s="261"/>
      <c r="E96" s="261"/>
    </row>
    <row r="97" customFormat="false" ht="12.75" hidden="false" customHeight="false" outlineLevel="0" collapsed="false">
      <c r="C97" s="261"/>
      <c r="D97" s="261"/>
      <c r="E97" s="261"/>
    </row>
    <row r="98" customFormat="false" ht="12.75" hidden="false" customHeight="false" outlineLevel="0" collapsed="false">
      <c r="C98" s="261"/>
      <c r="D98" s="261"/>
      <c r="E98" s="261"/>
    </row>
    <row r="99" customFormat="false" ht="12.75" hidden="false" customHeight="false" outlineLevel="0" collapsed="false">
      <c r="C99" s="261"/>
      <c r="D99" s="261"/>
      <c r="E99" s="261"/>
    </row>
    <row r="100" customFormat="false" ht="12.75" hidden="false" customHeight="false" outlineLevel="0" collapsed="false">
      <c r="C100" s="261"/>
      <c r="D100" s="261"/>
      <c r="E100" s="261"/>
    </row>
    <row r="101" customFormat="false" ht="12.75" hidden="false" customHeight="false" outlineLevel="0" collapsed="false">
      <c r="C101" s="261"/>
      <c r="D101" s="261"/>
      <c r="E101" s="261"/>
    </row>
    <row r="102" customFormat="false" ht="12.75" hidden="false" customHeight="false" outlineLevel="0" collapsed="false">
      <c r="C102" s="261"/>
      <c r="D102" s="261"/>
      <c r="E102" s="261"/>
    </row>
    <row r="103" customFormat="false" ht="12.75" hidden="false" customHeight="false" outlineLevel="0" collapsed="false">
      <c r="C103" s="261"/>
      <c r="D103" s="261"/>
      <c r="E103" s="261"/>
    </row>
    <row r="104" customFormat="false" ht="12.75" hidden="false" customHeight="false" outlineLevel="0" collapsed="false">
      <c r="C104" s="261"/>
      <c r="D104" s="261"/>
      <c r="E104" s="261"/>
    </row>
    <row r="105" customFormat="false" ht="12.75" hidden="false" customHeight="false" outlineLevel="0" collapsed="false">
      <c r="C105" s="261"/>
      <c r="D105" s="261"/>
      <c r="E105" s="261"/>
    </row>
    <row r="106" customFormat="false" ht="12.75" hidden="false" customHeight="false" outlineLevel="0" collapsed="false">
      <c r="C106" s="261"/>
      <c r="D106" s="261"/>
      <c r="E106" s="261"/>
    </row>
    <row r="107" customFormat="false" ht="12.75" hidden="false" customHeight="false" outlineLevel="0" collapsed="false">
      <c r="C107" s="261"/>
      <c r="D107" s="261"/>
      <c r="E107" s="261"/>
    </row>
    <row r="108" customFormat="false" ht="12.75" hidden="false" customHeight="false" outlineLevel="0" collapsed="false">
      <c r="C108" s="261"/>
      <c r="D108" s="261"/>
      <c r="E108" s="261"/>
    </row>
    <row r="109" customFormat="false" ht="12.75" hidden="false" customHeight="false" outlineLevel="0" collapsed="false">
      <c r="C109" s="261"/>
      <c r="D109" s="261"/>
      <c r="E109" s="261"/>
    </row>
    <row r="110" customFormat="false" ht="12.75" hidden="false" customHeight="false" outlineLevel="0" collapsed="false">
      <c r="C110" s="261"/>
      <c r="D110" s="261"/>
      <c r="E110" s="261"/>
    </row>
    <row r="111" customFormat="false" ht="12.75" hidden="false" customHeight="false" outlineLevel="0" collapsed="false">
      <c r="C111" s="261"/>
      <c r="D111" s="261"/>
      <c r="E111" s="261"/>
    </row>
    <row r="112" customFormat="false" ht="12.75" hidden="false" customHeight="false" outlineLevel="0" collapsed="false">
      <c r="C112" s="261"/>
      <c r="D112" s="261"/>
      <c r="E112" s="261"/>
    </row>
    <row r="113" customFormat="false" ht="12.75" hidden="false" customHeight="false" outlineLevel="0" collapsed="false">
      <c r="C113" s="261"/>
      <c r="D113" s="261"/>
      <c r="E113" s="261"/>
    </row>
    <row r="114" customFormat="false" ht="12.75" hidden="false" customHeight="false" outlineLevel="0" collapsed="false">
      <c r="C114" s="261"/>
      <c r="D114" s="261"/>
      <c r="E114" s="261"/>
    </row>
    <row r="115" customFormat="false" ht="12.75" hidden="false" customHeight="false" outlineLevel="0" collapsed="false">
      <c r="C115" s="261"/>
      <c r="D115" s="261"/>
      <c r="E115" s="261"/>
    </row>
    <row r="116" customFormat="false" ht="12.75" hidden="false" customHeight="false" outlineLevel="0" collapsed="false">
      <c r="C116" s="261"/>
      <c r="D116" s="261"/>
      <c r="E116" s="261"/>
    </row>
    <row r="117" customFormat="false" ht="12.75" hidden="false" customHeight="false" outlineLevel="0" collapsed="false">
      <c r="C117" s="261"/>
      <c r="D117" s="261"/>
      <c r="E117" s="261"/>
    </row>
    <row r="118" customFormat="false" ht="12.75" hidden="false" customHeight="false" outlineLevel="0" collapsed="false">
      <c r="C118" s="261"/>
      <c r="D118" s="261"/>
      <c r="E118" s="261"/>
    </row>
    <row r="119" customFormat="false" ht="12.75" hidden="false" customHeight="false" outlineLevel="0" collapsed="false">
      <c r="C119" s="261"/>
      <c r="D119" s="261"/>
      <c r="E119" s="261"/>
    </row>
    <row r="120" customFormat="false" ht="12.75" hidden="false" customHeight="false" outlineLevel="0" collapsed="false">
      <c r="C120" s="261"/>
      <c r="D120" s="261"/>
      <c r="E120" s="261"/>
    </row>
    <row r="121" customFormat="false" ht="12.75" hidden="false" customHeight="false" outlineLevel="0" collapsed="false">
      <c r="C121" s="261"/>
      <c r="D121" s="261"/>
      <c r="E121" s="261"/>
    </row>
    <row r="122" customFormat="false" ht="12.75" hidden="false" customHeight="false" outlineLevel="0" collapsed="false">
      <c r="C122" s="261"/>
      <c r="D122" s="261"/>
      <c r="E122" s="261"/>
    </row>
    <row r="123" customFormat="false" ht="12.75" hidden="false" customHeight="false" outlineLevel="0" collapsed="false">
      <c r="C123" s="261"/>
      <c r="D123" s="261"/>
      <c r="E123" s="261"/>
    </row>
    <row r="124" customFormat="false" ht="12.75" hidden="false" customHeight="false" outlineLevel="0" collapsed="false">
      <c r="C124" s="261"/>
      <c r="D124" s="261"/>
      <c r="E124" s="261"/>
    </row>
    <row r="125" customFormat="false" ht="12.75" hidden="false" customHeight="false" outlineLevel="0" collapsed="false">
      <c r="C125" s="261"/>
      <c r="D125" s="261"/>
      <c r="E125" s="261"/>
    </row>
    <row r="126" customFormat="false" ht="12.75" hidden="false" customHeight="false" outlineLevel="0" collapsed="false">
      <c r="C126" s="261"/>
      <c r="D126" s="261"/>
      <c r="E126" s="261"/>
    </row>
    <row r="127" customFormat="false" ht="12.75" hidden="false" customHeight="false" outlineLevel="0" collapsed="false">
      <c r="C127" s="261"/>
      <c r="D127" s="261"/>
      <c r="E127" s="261"/>
    </row>
    <row r="128" customFormat="false" ht="12.75" hidden="false" customHeight="false" outlineLevel="0" collapsed="false">
      <c r="C128" s="261"/>
      <c r="D128" s="261"/>
      <c r="E128" s="261"/>
    </row>
    <row r="129" customFormat="false" ht="12.75" hidden="false" customHeight="false" outlineLevel="0" collapsed="false">
      <c r="C129" s="261"/>
      <c r="D129" s="261"/>
      <c r="E129" s="261"/>
    </row>
    <row r="130" customFormat="false" ht="12.75" hidden="false" customHeight="false" outlineLevel="0" collapsed="false">
      <c r="C130" s="261"/>
      <c r="D130" s="261"/>
      <c r="E130" s="261"/>
    </row>
    <row r="131" customFormat="false" ht="12.75" hidden="false" customHeight="false" outlineLevel="0" collapsed="false">
      <c r="C131" s="261"/>
      <c r="D131" s="261"/>
      <c r="E131" s="261"/>
    </row>
    <row r="132" customFormat="false" ht="12.75" hidden="false" customHeight="false" outlineLevel="0" collapsed="false">
      <c r="C132" s="261"/>
      <c r="D132" s="261"/>
      <c r="E132" s="261"/>
    </row>
    <row r="133" customFormat="false" ht="12.75" hidden="false" customHeight="false" outlineLevel="0" collapsed="false">
      <c r="C133" s="261"/>
      <c r="D133" s="261"/>
      <c r="E133" s="261"/>
    </row>
    <row r="134" customFormat="false" ht="12.75" hidden="false" customHeight="false" outlineLevel="0" collapsed="false">
      <c r="C134" s="261"/>
      <c r="D134" s="261"/>
      <c r="E134" s="261"/>
    </row>
    <row r="135" customFormat="false" ht="12.75" hidden="false" customHeight="false" outlineLevel="0" collapsed="false">
      <c r="C135" s="261"/>
      <c r="D135" s="261"/>
      <c r="E135" s="261"/>
    </row>
    <row r="136" customFormat="false" ht="12.75" hidden="false" customHeight="false" outlineLevel="0" collapsed="false">
      <c r="C136" s="261"/>
      <c r="D136" s="261"/>
      <c r="E136" s="261"/>
    </row>
    <row r="137" customFormat="false" ht="12.75" hidden="false" customHeight="false" outlineLevel="0" collapsed="false">
      <c r="C137" s="261"/>
      <c r="D137" s="261"/>
      <c r="E137" s="261"/>
    </row>
    <row r="138" customFormat="false" ht="12.75" hidden="false" customHeight="false" outlineLevel="0" collapsed="false">
      <c r="C138" s="261"/>
      <c r="D138" s="261"/>
      <c r="E138" s="261"/>
    </row>
    <row r="139" customFormat="false" ht="12.75" hidden="false" customHeight="false" outlineLevel="0" collapsed="false">
      <c r="C139" s="261"/>
      <c r="D139" s="261"/>
      <c r="E139" s="261"/>
    </row>
    <row r="140" customFormat="false" ht="12.75" hidden="false" customHeight="false" outlineLevel="0" collapsed="false">
      <c r="C140" s="261"/>
      <c r="D140" s="261"/>
      <c r="E140" s="261"/>
    </row>
    <row r="141" customFormat="false" ht="12.75" hidden="false" customHeight="false" outlineLevel="0" collapsed="false">
      <c r="C141" s="261"/>
      <c r="D141" s="261"/>
      <c r="E141" s="261"/>
    </row>
    <row r="142" customFormat="false" ht="12.75" hidden="false" customHeight="false" outlineLevel="0" collapsed="false">
      <c r="C142" s="261"/>
      <c r="D142" s="261"/>
      <c r="E142" s="261"/>
    </row>
    <row r="143" customFormat="false" ht="12.75" hidden="false" customHeight="false" outlineLevel="0" collapsed="false">
      <c r="C143" s="261"/>
      <c r="D143" s="261"/>
      <c r="E143" s="261"/>
    </row>
    <row r="144" customFormat="false" ht="12.75" hidden="false" customHeight="false" outlineLevel="0" collapsed="false">
      <c r="C144" s="261"/>
      <c r="D144" s="261"/>
      <c r="E144" s="261"/>
    </row>
    <row r="145" customFormat="false" ht="12.75" hidden="false" customHeight="false" outlineLevel="0" collapsed="false">
      <c r="C145" s="261"/>
      <c r="D145" s="261"/>
      <c r="E145" s="261"/>
    </row>
    <row r="146" customFormat="false" ht="12.75" hidden="false" customHeight="false" outlineLevel="0" collapsed="false">
      <c r="C146" s="261"/>
      <c r="D146" s="261"/>
      <c r="E146" s="261"/>
    </row>
    <row r="147" customFormat="false" ht="12.75" hidden="false" customHeight="false" outlineLevel="0" collapsed="false">
      <c r="C147" s="261"/>
      <c r="D147" s="261"/>
      <c r="E147" s="261"/>
    </row>
    <row r="148" customFormat="false" ht="12.75" hidden="false" customHeight="false" outlineLevel="0" collapsed="false">
      <c r="C148" s="261"/>
      <c r="D148" s="261"/>
      <c r="E148" s="261"/>
    </row>
    <row r="149" customFormat="false" ht="12.75" hidden="false" customHeight="false" outlineLevel="0" collapsed="false">
      <c r="C149" s="261"/>
      <c r="D149" s="261"/>
      <c r="E149" s="261"/>
    </row>
    <row r="150" customFormat="false" ht="12.75" hidden="false" customHeight="false" outlineLevel="0" collapsed="false">
      <c r="C150" s="261"/>
      <c r="D150" s="261"/>
      <c r="E150" s="261"/>
    </row>
    <row r="151" customFormat="false" ht="12.75" hidden="false" customHeight="false" outlineLevel="0" collapsed="false">
      <c r="C151" s="261"/>
      <c r="D151" s="261"/>
      <c r="E151" s="261"/>
    </row>
    <row r="152" customFormat="false" ht="12.75" hidden="false" customHeight="false" outlineLevel="0" collapsed="false">
      <c r="C152" s="261"/>
      <c r="D152" s="261"/>
      <c r="E152" s="261"/>
    </row>
    <row r="153" customFormat="false" ht="12.75" hidden="false" customHeight="false" outlineLevel="0" collapsed="false">
      <c r="C153" s="261"/>
      <c r="D153" s="261"/>
      <c r="E153" s="261"/>
    </row>
    <row r="154" customFormat="false" ht="12.75" hidden="false" customHeight="false" outlineLevel="0" collapsed="false">
      <c r="C154" s="261"/>
      <c r="D154" s="261"/>
      <c r="E154" s="261"/>
    </row>
    <row r="155" customFormat="false" ht="12.75" hidden="false" customHeight="false" outlineLevel="0" collapsed="false">
      <c r="C155" s="261"/>
      <c r="D155" s="261"/>
      <c r="E155" s="261"/>
    </row>
    <row r="156" customFormat="false" ht="12.75" hidden="false" customHeight="false" outlineLevel="0" collapsed="false">
      <c r="C156" s="261"/>
      <c r="D156" s="261"/>
      <c r="E156" s="261"/>
    </row>
    <row r="157" customFormat="false" ht="12.75" hidden="false" customHeight="false" outlineLevel="0" collapsed="false">
      <c r="C157" s="261"/>
      <c r="D157" s="261"/>
      <c r="E157" s="261"/>
    </row>
    <row r="158" customFormat="false" ht="12.75" hidden="false" customHeight="false" outlineLevel="0" collapsed="false">
      <c r="C158" s="261"/>
      <c r="D158" s="261"/>
      <c r="E158" s="261"/>
    </row>
    <row r="159" customFormat="false" ht="12.75" hidden="false" customHeight="false" outlineLevel="0" collapsed="false">
      <c r="C159" s="261"/>
      <c r="D159" s="261"/>
      <c r="E159" s="261"/>
    </row>
    <row r="160" customFormat="false" ht="12.75" hidden="false" customHeight="false" outlineLevel="0" collapsed="false">
      <c r="C160" s="261"/>
      <c r="D160" s="261"/>
      <c r="E160" s="261"/>
    </row>
    <row r="161" customFormat="false" ht="12.75" hidden="false" customHeight="false" outlineLevel="0" collapsed="false">
      <c r="C161" s="261"/>
      <c r="D161" s="261"/>
      <c r="E161" s="261"/>
    </row>
    <row r="162" customFormat="false" ht="12.75" hidden="false" customHeight="false" outlineLevel="0" collapsed="false">
      <c r="C162" s="261"/>
      <c r="D162" s="261"/>
      <c r="E162" s="261"/>
    </row>
    <row r="163" customFormat="false" ht="12.75" hidden="false" customHeight="false" outlineLevel="0" collapsed="false">
      <c r="C163" s="261"/>
      <c r="D163" s="261"/>
      <c r="E163" s="261"/>
    </row>
    <row r="164" customFormat="false" ht="12.75" hidden="false" customHeight="false" outlineLevel="0" collapsed="false">
      <c r="C164" s="261"/>
      <c r="D164" s="261"/>
      <c r="E164" s="261"/>
    </row>
    <row r="165" customFormat="false" ht="12.75" hidden="false" customHeight="false" outlineLevel="0" collapsed="false">
      <c r="C165" s="261"/>
      <c r="D165" s="261"/>
      <c r="E165" s="261"/>
    </row>
    <row r="166" customFormat="false" ht="12.75" hidden="false" customHeight="false" outlineLevel="0" collapsed="false">
      <c r="C166" s="261"/>
      <c r="D166" s="261"/>
      <c r="E166" s="261"/>
    </row>
    <row r="167" customFormat="false" ht="12.75" hidden="false" customHeight="false" outlineLevel="0" collapsed="false">
      <c r="C167" s="261"/>
      <c r="D167" s="261"/>
      <c r="E167" s="261"/>
    </row>
    <row r="168" customFormat="false" ht="12.75" hidden="false" customHeight="false" outlineLevel="0" collapsed="false">
      <c r="C168" s="261"/>
      <c r="D168" s="261"/>
      <c r="E168" s="261"/>
    </row>
    <row r="169" customFormat="false" ht="12.75" hidden="false" customHeight="false" outlineLevel="0" collapsed="false">
      <c r="C169" s="261"/>
      <c r="D169" s="261"/>
      <c r="E169" s="261"/>
    </row>
    <row r="170" customFormat="false" ht="12.75" hidden="false" customHeight="false" outlineLevel="0" collapsed="false">
      <c r="C170" s="261"/>
      <c r="D170" s="261"/>
      <c r="E170" s="261"/>
    </row>
    <row r="171" customFormat="false" ht="12.75" hidden="false" customHeight="false" outlineLevel="0" collapsed="false">
      <c r="C171" s="261"/>
      <c r="D171" s="261"/>
      <c r="E171" s="261"/>
    </row>
    <row r="172" customFormat="false" ht="12.75" hidden="false" customHeight="false" outlineLevel="0" collapsed="false">
      <c r="C172" s="261"/>
      <c r="D172" s="261"/>
      <c r="E172" s="261"/>
    </row>
    <row r="173" customFormat="false" ht="12.75" hidden="false" customHeight="false" outlineLevel="0" collapsed="false">
      <c r="C173" s="261"/>
      <c r="D173" s="261"/>
      <c r="E173" s="261"/>
    </row>
    <row r="174" customFormat="false" ht="12.75" hidden="false" customHeight="false" outlineLevel="0" collapsed="false">
      <c r="C174" s="261"/>
      <c r="D174" s="261"/>
      <c r="E174" s="261"/>
    </row>
    <row r="175" customFormat="false" ht="12.75" hidden="false" customHeight="false" outlineLevel="0" collapsed="false">
      <c r="C175" s="261"/>
      <c r="D175" s="261"/>
      <c r="E175" s="261"/>
    </row>
    <row r="176" customFormat="false" ht="12.75" hidden="false" customHeight="false" outlineLevel="0" collapsed="false">
      <c r="C176" s="261"/>
      <c r="D176" s="261"/>
      <c r="E176" s="261"/>
    </row>
    <row r="177" customFormat="false" ht="12.75" hidden="false" customHeight="false" outlineLevel="0" collapsed="false">
      <c r="C177" s="261"/>
      <c r="D177" s="261"/>
      <c r="E177" s="261"/>
    </row>
    <row r="178" customFormat="false" ht="12.75" hidden="false" customHeight="false" outlineLevel="0" collapsed="false">
      <c r="C178" s="261"/>
      <c r="D178" s="261"/>
      <c r="E178" s="261"/>
    </row>
    <row r="179" customFormat="false" ht="12.75" hidden="false" customHeight="false" outlineLevel="0" collapsed="false">
      <c r="C179" s="261"/>
      <c r="D179" s="261"/>
      <c r="E179" s="261"/>
    </row>
    <row r="180" customFormat="false" ht="12.75" hidden="false" customHeight="false" outlineLevel="0" collapsed="false">
      <c r="C180" s="261"/>
      <c r="D180" s="261"/>
      <c r="E180" s="261"/>
    </row>
    <row r="181" customFormat="false" ht="12.75" hidden="false" customHeight="false" outlineLevel="0" collapsed="false">
      <c r="C181" s="261"/>
      <c r="D181" s="261"/>
      <c r="E181" s="261"/>
    </row>
    <row r="182" customFormat="false" ht="12.75" hidden="false" customHeight="false" outlineLevel="0" collapsed="false">
      <c r="C182" s="261"/>
      <c r="D182" s="261"/>
      <c r="E182" s="261"/>
    </row>
    <row r="183" customFormat="false" ht="12.75" hidden="false" customHeight="false" outlineLevel="0" collapsed="false">
      <c r="C183" s="261"/>
      <c r="D183" s="261"/>
      <c r="E183" s="261"/>
    </row>
    <row r="184" customFormat="false" ht="12.75" hidden="false" customHeight="false" outlineLevel="0" collapsed="false">
      <c r="C184" s="261"/>
      <c r="D184" s="261"/>
      <c r="E184" s="261"/>
    </row>
    <row r="185" customFormat="false" ht="12.75" hidden="false" customHeight="false" outlineLevel="0" collapsed="false">
      <c r="C185" s="261"/>
      <c r="D185" s="261"/>
      <c r="E185" s="261"/>
    </row>
    <row r="186" customFormat="false" ht="12.75" hidden="false" customHeight="false" outlineLevel="0" collapsed="false">
      <c r="C186" s="261"/>
      <c r="D186" s="261"/>
      <c r="E186" s="261"/>
    </row>
    <row r="187" customFormat="false" ht="12.75" hidden="false" customHeight="false" outlineLevel="0" collapsed="false">
      <c r="C187" s="261"/>
      <c r="D187" s="261"/>
      <c r="E187" s="261"/>
    </row>
    <row r="188" customFormat="false" ht="12.75" hidden="false" customHeight="false" outlineLevel="0" collapsed="false">
      <c r="C188" s="261"/>
      <c r="D188" s="261"/>
      <c r="E188" s="261"/>
    </row>
    <row r="189" customFormat="false" ht="12.75" hidden="false" customHeight="false" outlineLevel="0" collapsed="false">
      <c r="C189" s="261"/>
      <c r="D189" s="261"/>
      <c r="E189" s="261"/>
    </row>
    <row r="190" customFormat="false" ht="12.75" hidden="false" customHeight="false" outlineLevel="0" collapsed="false">
      <c r="C190" s="261"/>
      <c r="D190" s="261"/>
      <c r="E190" s="261"/>
    </row>
    <row r="191" customFormat="false" ht="12.75" hidden="false" customHeight="false" outlineLevel="0" collapsed="false">
      <c r="C191" s="261"/>
      <c r="D191" s="261"/>
      <c r="E191" s="261"/>
    </row>
    <row r="192" customFormat="false" ht="12.75" hidden="false" customHeight="false" outlineLevel="0" collapsed="false">
      <c r="C192" s="261"/>
      <c r="D192" s="261"/>
      <c r="E192" s="261"/>
    </row>
    <row r="193" customFormat="false" ht="12.75" hidden="false" customHeight="false" outlineLevel="0" collapsed="false">
      <c r="C193" s="261"/>
      <c r="D193" s="261"/>
      <c r="E193" s="261"/>
    </row>
    <row r="194" customFormat="false" ht="12.75" hidden="false" customHeight="false" outlineLevel="0" collapsed="false">
      <c r="C194" s="261"/>
      <c r="D194" s="261"/>
      <c r="E194" s="261"/>
    </row>
    <row r="195" customFormat="false" ht="12.75" hidden="false" customHeight="false" outlineLevel="0" collapsed="false">
      <c r="C195" s="261"/>
      <c r="D195" s="261"/>
      <c r="E195" s="261"/>
    </row>
    <row r="196" customFormat="false" ht="12.75" hidden="false" customHeight="false" outlineLevel="0" collapsed="false">
      <c r="C196" s="261"/>
      <c r="D196" s="261"/>
      <c r="E196" s="261"/>
    </row>
    <row r="197" customFormat="false" ht="12.75" hidden="false" customHeight="false" outlineLevel="0" collapsed="false">
      <c r="C197" s="261"/>
      <c r="D197" s="261"/>
      <c r="E197" s="261"/>
    </row>
    <row r="198" customFormat="false" ht="12.75" hidden="false" customHeight="false" outlineLevel="0" collapsed="false">
      <c r="C198" s="261"/>
      <c r="D198" s="261"/>
      <c r="E198" s="261"/>
    </row>
    <row r="199" customFormat="false" ht="12.75" hidden="false" customHeight="false" outlineLevel="0" collapsed="false">
      <c r="C199" s="261"/>
      <c r="D199" s="261"/>
      <c r="E199" s="261"/>
    </row>
    <row r="200" customFormat="false" ht="12.75" hidden="false" customHeight="false" outlineLevel="0" collapsed="false">
      <c r="C200" s="261"/>
      <c r="D200" s="261"/>
      <c r="E200" s="261"/>
    </row>
    <row r="201" customFormat="false" ht="12.75" hidden="false" customHeight="false" outlineLevel="0" collapsed="false">
      <c r="C201" s="261"/>
      <c r="D201" s="261"/>
      <c r="E201" s="261"/>
    </row>
    <row r="202" customFormat="false" ht="12.75" hidden="false" customHeight="false" outlineLevel="0" collapsed="false">
      <c r="C202" s="261"/>
      <c r="D202" s="261"/>
      <c r="E202" s="261"/>
    </row>
    <row r="203" customFormat="false" ht="12.75" hidden="false" customHeight="false" outlineLevel="0" collapsed="false">
      <c r="C203" s="261"/>
      <c r="D203" s="261"/>
      <c r="E203" s="261"/>
    </row>
    <row r="204" customFormat="false" ht="12.75" hidden="false" customHeight="false" outlineLevel="0" collapsed="false">
      <c r="C204" s="261"/>
      <c r="D204" s="261"/>
      <c r="E204" s="261"/>
    </row>
    <row r="205" customFormat="false" ht="12.75" hidden="false" customHeight="false" outlineLevel="0" collapsed="false">
      <c r="C205" s="261"/>
      <c r="D205" s="261"/>
      <c r="E205" s="261"/>
    </row>
    <row r="206" customFormat="false" ht="12.75" hidden="false" customHeight="false" outlineLevel="0" collapsed="false">
      <c r="C206" s="261"/>
      <c r="D206" s="261"/>
      <c r="E206" s="261"/>
    </row>
    <row r="207" customFormat="false" ht="12.75" hidden="false" customHeight="false" outlineLevel="0" collapsed="false">
      <c r="C207" s="261"/>
      <c r="D207" s="261"/>
      <c r="E207" s="261"/>
    </row>
    <row r="208" customFormat="false" ht="12.75" hidden="false" customHeight="false" outlineLevel="0" collapsed="false">
      <c r="C208" s="261"/>
      <c r="D208" s="261"/>
      <c r="E208" s="261"/>
    </row>
    <row r="209" customFormat="false" ht="12.75" hidden="false" customHeight="false" outlineLevel="0" collapsed="false">
      <c r="C209" s="261"/>
      <c r="D209" s="261"/>
      <c r="E209" s="261"/>
    </row>
    <row r="210" customFormat="false" ht="12.75" hidden="false" customHeight="false" outlineLevel="0" collapsed="false">
      <c r="C210" s="261"/>
      <c r="D210" s="261"/>
      <c r="E210" s="261"/>
    </row>
    <row r="211" customFormat="false" ht="12.75" hidden="false" customHeight="false" outlineLevel="0" collapsed="false">
      <c r="C211" s="261"/>
      <c r="D211" s="261"/>
      <c r="E211" s="261"/>
    </row>
    <row r="212" customFormat="false" ht="12.75" hidden="false" customHeight="false" outlineLevel="0" collapsed="false">
      <c r="C212" s="261"/>
      <c r="D212" s="261"/>
      <c r="E212" s="261"/>
    </row>
    <row r="213" customFormat="false" ht="12.75" hidden="false" customHeight="false" outlineLevel="0" collapsed="false">
      <c r="C213" s="261"/>
      <c r="D213" s="261"/>
      <c r="E213" s="261"/>
    </row>
    <row r="214" customFormat="false" ht="12.75" hidden="false" customHeight="false" outlineLevel="0" collapsed="false">
      <c r="C214" s="261"/>
      <c r="D214" s="261"/>
      <c r="E214" s="261"/>
    </row>
    <row r="215" customFormat="false" ht="12.75" hidden="false" customHeight="false" outlineLevel="0" collapsed="false">
      <c r="C215" s="261"/>
      <c r="D215" s="261"/>
      <c r="E215" s="261"/>
    </row>
    <row r="216" customFormat="false" ht="12.75" hidden="false" customHeight="false" outlineLevel="0" collapsed="false">
      <c r="C216" s="261"/>
      <c r="D216" s="261"/>
      <c r="E216" s="261"/>
    </row>
    <row r="217" customFormat="false" ht="12.75" hidden="false" customHeight="false" outlineLevel="0" collapsed="false">
      <c r="C217" s="261"/>
      <c r="D217" s="261"/>
      <c r="E217" s="261"/>
    </row>
    <row r="218" customFormat="false" ht="12.75" hidden="false" customHeight="false" outlineLevel="0" collapsed="false">
      <c r="C218" s="261"/>
      <c r="D218" s="261"/>
      <c r="E218" s="261"/>
    </row>
    <row r="219" customFormat="false" ht="12.75" hidden="false" customHeight="false" outlineLevel="0" collapsed="false">
      <c r="C219" s="261"/>
      <c r="D219" s="261"/>
      <c r="E219" s="261"/>
    </row>
    <row r="220" customFormat="false" ht="12.75" hidden="false" customHeight="false" outlineLevel="0" collapsed="false">
      <c r="C220" s="261"/>
      <c r="D220" s="261"/>
      <c r="E220" s="261"/>
    </row>
    <row r="221" customFormat="false" ht="12.75" hidden="false" customHeight="false" outlineLevel="0" collapsed="false">
      <c r="C221" s="261"/>
      <c r="D221" s="261"/>
      <c r="E221" s="261"/>
    </row>
    <row r="222" customFormat="false" ht="12.75" hidden="false" customHeight="false" outlineLevel="0" collapsed="false">
      <c r="C222" s="261"/>
      <c r="D222" s="261"/>
      <c r="E222" s="261"/>
    </row>
    <row r="223" customFormat="false" ht="12.75" hidden="false" customHeight="false" outlineLevel="0" collapsed="false">
      <c r="C223" s="261"/>
      <c r="D223" s="261"/>
      <c r="E223" s="261"/>
    </row>
    <row r="224" customFormat="false" ht="12.75" hidden="false" customHeight="false" outlineLevel="0" collapsed="false">
      <c r="C224" s="261"/>
      <c r="D224" s="261"/>
      <c r="E224" s="261"/>
    </row>
    <row r="225" customFormat="false" ht="12.75" hidden="false" customHeight="false" outlineLevel="0" collapsed="false">
      <c r="C225" s="261"/>
      <c r="D225" s="261"/>
      <c r="E225" s="261"/>
    </row>
    <row r="226" customFormat="false" ht="12.75" hidden="false" customHeight="false" outlineLevel="0" collapsed="false">
      <c r="C226" s="261"/>
      <c r="D226" s="261"/>
      <c r="E226" s="261"/>
    </row>
    <row r="227" customFormat="false" ht="12.75" hidden="false" customHeight="false" outlineLevel="0" collapsed="false">
      <c r="C227" s="261"/>
      <c r="D227" s="261"/>
      <c r="E227" s="261"/>
    </row>
    <row r="228" customFormat="false" ht="12.75" hidden="false" customHeight="false" outlineLevel="0" collapsed="false">
      <c r="C228" s="261"/>
      <c r="D228" s="261"/>
      <c r="E228" s="261"/>
    </row>
    <row r="229" customFormat="false" ht="12.75" hidden="false" customHeight="false" outlineLevel="0" collapsed="false">
      <c r="C229" s="261"/>
      <c r="D229" s="261"/>
      <c r="E229" s="261"/>
    </row>
    <row r="230" customFormat="false" ht="12.75" hidden="false" customHeight="false" outlineLevel="0" collapsed="false">
      <c r="C230" s="261"/>
      <c r="D230" s="261"/>
      <c r="E230" s="261"/>
    </row>
    <row r="231" customFormat="false" ht="12.75" hidden="false" customHeight="false" outlineLevel="0" collapsed="false">
      <c r="C231" s="261"/>
      <c r="D231" s="261"/>
      <c r="E231" s="261"/>
    </row>
    <row r="232" customFormat="false" ht="12.75" hidden="false" customHeight="false" outlineLevel="0" collapsed="false">
      <c r="C232" s="261"/>
      <c r="D232" s="261"/>
      <c r="E232" s="261"/>
    </row>
    <row r="233" customFormat="false" ht="12.75" hidden="false" customHeight="false" outlineLevel="0" collapsed="false">
      <c r="C233" s="261"/>
      <c r="D233" s="261"/>
      <c r="E233" s="261"/>
    </row>
    <row r="234" customFormat="false" ht="12.75" hidden="false" customHeight="false" outlineLevel="0" collapsed="false">
      <c r="C234" s="261"/>
      <c r="D234" s="261"/>
      <c r="E234" s="261"/>
    </row>
    <row r="235" customFormat="false" ht="12.75" hidden="false" customHeight="false" outlineLevel="0" collapsed="false">
      <c r="C235" s="261"/>
      <c r="D235" s="261"/>
      <c r="E235" s="261"/>
    </row>
    <row r="236" customFormat="false" ht="12.75" hidden="false" customHeight="false" outlineLevel="0" collapsed="false">
      <c r="C236" s="261"/>
      <c r="D236" s="261"/>
      <c r="E236" s="261"/>
    </row>
    <row r="237" customFormat="false" ht="12.75" hidden="false" customHeight="false" outlineLevel="0" collapsed="false">
      <c r="C237" s="261"/>
      <c r="D237" s="261"/>
      <c r="E237" s="261"/>
    </row>
    <row r="238" customFormat="false" ht="12.75" hidden="false" customHeight="false" outlineLevel="0" collapsed="false">
      <c r="C238" s="261"/>
      <c r="D238" s="261"/>
      <c r="E238" s="261"/>
    </row>
    <row r="239" customFormat="false" ht="12.75" hidden="false" customHeight="false" outlineLevel="0" collapsed="false">
      <c r="C239" s="261"/>
      <c r="D239" s="261"/>
      <c r="E239" s="261"/>
    </row>
    <row r="240" customFormat="false" ht="12.75" hidden="false" customHeight="false" outlineLevel="0" collapsed="false">
      <c r="C240" s="261"/>
      <c r="D240" s="261"/>
      <c r="E240" s="261"/>
    </row>
    <row r="241" customFormat="false" ht="12.75" hidden="false" customHeight="false" outlineLevel="0" collapsed="false">
      <c r="C241" s="261"/>
      <c r="D241" s="261"/>
      <c r="E241" s="261"/>
    </row>
    <row r="242" customFormat="false" ht="12.75" hidden="false" customHeight="false" outlineLevel="0" collapsed="false">
      <c r="C242" s="261"/>
      <c r="D242" s="261"/>
      <c r="E242" s="261"/>
    </row>
    <row r="243" customFormat="false" ht="12.75" hidden="false" customHeight="false" outlineLevel="0" collapsed="false">
      <c r="C243" s="261"/>
      <c r="D243" s="261"/>
      <c r="E243" s="261"/>
    </row>
    <row r="244" customFormat="false" ht="12.75" hidden="false" customHeight="false" outlineLevel="0" collapsed="false">
      <c r="C244" s="261"/>
      <c r="D244" s="261"/>
      <c r="E244" s="261"/>
    </row>
    <row r="245" customFormat="false" ht="12.75" hidden="false" customHeight="false" outlineLevel="0" collapsed="false">
      <c r="C245" s="261"/>
      <c r="D245" s="261"/>
      <c r="E245" s="261"/>
    </row>
    <row r="246" customFormat="false" ht="12.75" hidden="false" customHeight="false" outlineLevel="0" collapsed="false">
      <c r="C246" s="261"/>
      <c r="D246" s="261"/>
      <c r="E246" s="261"/>
    </row>
    <row r="247" customFormat="false" ht="12.75" hidden="false" customHeight="false" outlineLevel="0" collapsed="false">
      <c r="C247" s="261"/>
      <c r="D247" s="261"/>
      <c r="E247" s="261"/>
    </row>
    <row r="248" customFormat="false" ht="12.75" hidden="false" customHeight="false" outlineLevel="0" collapsed="false">
      <c r="C248" s="261"/>
      <c r="D248" s="261"/>
      <c r="E248" s="261"/>
    </row>
    <row r="249" customFormat="false" ht="12.75" hidden="false" customHeight="false" outlineLevel="0" collapsed="false">
      <c r="C249" s="261"/>
      <c r="D249" s="261"/>
      <c r="E249" s="261"/>
    </row>
    <row r="250" customFormat="false" ht="12.75" hidden="false" customHeight="false" outlineLevel="0" collapsed="false">
      <c r="C250" s="261"/>
      <c r="D250" s="261"/>
      <c r="E250" s="261"/>
    </row>
    <row r="251" customFormat="false" ht="12.75" hidden="false" customHeight="false" outlineLevel="0" collapsed="false">
      <c r="C251" s="261"/>
      <c r="D251" s="261"/>
      <c r="E251" s="261"/>
    </row>
    <row r="252" customFormat="false" ht="12.75" hidden="false" customHeight="false" outlineLevel="0" collapsed="false">
      <c r="C252" s="261"/>
      <c r="D252" s="261"/>
      <c r="E252" s="261"/>
    </row>
    <row r="253" customFormat="false" ht="12.75" hidden="false" customHeight="false" outlineLevel="0" collapsed="false">
      <c r="C253" s="261"/>
      <c r="D253" s="261"/>
      <c r="E253" s="261"/>
    </row>
    <row r="254" customFormat="false" ht="12.75" hidden="false" customHeight="false" outlineLevel="0" collapsed="false">
      <c r="C254" s="261"/>
      <c r="D254" s="261"/>
      <c r="E254" s="261"/>
    </row>
    <row r="255" customFormat="false" ht="12.75" hidden="false" customHeight="false" outlineLevel="0" collapsed="false">
      <c r="C255" s="261"/>
      <c r="D255" s="261"/>
      <c r="E255" s="261"/>
    </row>
    <row r="256" customFormat="false" ht="12.75" hidden="false" customHeight="false" outlineLevel="0" collapsed="false">
      <c r="C256" s="261"/>
      <c r="D256" s="261"/>
      <c r="E256" s="261"/>
    </row>
    <row r="257" customFormat="false" ht="12.75" hidden="false" customHeight="false" outlineLevel="0" collapsed="false">
      <c r="C257" s="261"/>
      <c r="D257" s="261"/>
      <c r="E257" s="261"/>
    </row>
    <row r="258" customFormat="false" ht="12.75" hidden="false" customHeight="false" outlineLevel="0" collapsed="false">
      <c r="C258" s="261"/>
      <c r="D258" s="261"/>
      <c r="E258" s="261"/>
    </row>
    <row r="259" customFormat="false" ht="12.75" hidden="false" customHeight="false" outlineLevel="0" collapsed="false">
      <c r="C259" s="261"/>
      <c r="D259" s="261"/>
      <c r="E259" s="261"/>
    </row>
    <row r="260" customFormat="false" ht="12.75" hidden="false" customHeight="false" outlineLevel="0" collapsed="false">
      <c r="C260" s="261"/>
      <c r="D260" s="261"/>
      <c r="E260" s="261"/>
    </row>
    <row r="261" customFormat="false" ht="12.75" hidden="false" customHeight="false" outlineLevel="0" collapsed="false">
      <c r="C261" s="261"/>
      <c r="D261" s="261"/>
      <c r="E261" s="261"/>
    </row>
    <row r="262" customFormat="false" ht="12.75" hidden="false" customHeight="false" outlineLevel="0" collapsed="false">
      <c r="C262" s="261"/>
      <c r="D262" s="261"/>
      <c r="E262" s="261"/>
    </row>
    <row r="263" customFormat="false" ht="12.75" hidden="false" customHeight="false" outlineLevel="0" collapsed="false">
      <c r="C263" s="261"/>
      <c r="D263" s="261"/>
      <c r="E263" s="261"/>
    </row>
    <row r="264" customFormat="false" ht="12.75" hidden="false" customHeight="false" outlineLevel="0" collapsed="false">
      <c r="C264" s="261"/>
      <c r="D264" s="261"/>
      <c r="E264" s="261"/>
    </row>
    <row r="265" customFormat="false" ht="12.75" hidden="false" customHeight="false" outlineLevel="0" collapsed="false">
      <c r="C265" s="261"/>
      <c r="D265" s="261"/>
      <c r="E265" s="261"/>
    </row>
    <row r="266" customFormat="false" ht="12.75" hidden="false" customHeight="false" outlineLevel="0" collapsed="false">
      <c r="C266" s="261"/>
      <c r="D266" s="261"/>
      <c r="E266" s="261"/>
    </row>
    <row r="267" customFormat="false" ht="12.75" hidden="false" customHeight="false" outlineLevel="0" collapsed="false">
      <c r="C267" s="261"/>
      <c r="D267" s="261"/>
      <c r="E267" s="261"/>
    </row>
    <row r="268" customFormat="false" ht="12.75" hidden="false" customHeight="false" outlineLevel="0" collapsed="false">
      <c r="C268" s="261"/>
      <c r="D268" s="261"/>
      <c r="E268" s="261"/>
    </row>
    <row r="269" customFormat="false" ht="12.75" hidden="false" customHeight="false" outlineLevel="0" collapsed="false">
      <c r="C269" s="261"/>
      <c r="D269" s="261"/>
      <c r="E269" s="261"/>
    </row>
    <row r="270" customFormat="false" ht="12.75" hidden="false" customHeight="false" outlineLevel="0" collapsed="false">
      <c r="C270" s="261"/>
      <c r="D270" s="261"/>
      <c r="E270" s="261"/>
    </row>
    <row r="271" customFormat="false" ht="12.75" hidden="false" customHeight="false" outlineLevel="0" collapsed="false">
      <c r="C271" s="261"/>
      <c r="D271" s="261"/>
      <c r="E271" s="261"/>
    </row>
    <row r="272" customFormat="false" ht="12.75" hidden="false" customHeight="false" outlineLevel="0" collapsed="false">
      <c r="C272" s="261"/>
      <c r="D272" s="261"/>
      <c r="E272" s="261"/>
    </row>
    <row r="273" customFormat="false" ht="12.75" hidden="false" customHeight="false" outlineLevel="0" collapsed="false">
      <c r="C273" s="261"/>
      <c r="D273" s="261"/>
      <c r="E273" s="261"/>
    </row>
    <row r="274" customFormat="false" ht="12.75" hidden="false" customHeight="false" outlineLevel="0" collapsed="false">
      <c r="C274" s="261"/>
      <c r="D274" s="261"/>
      <c r="E274" s="261"/>
    </row>
    <row r="275" customFormat="false" ht="12.75" hidden="false" customHeight="false" outlineLevel="0" collapsed="false">
      <c r="C275" s="261"/>
      <c r="D275" s="261"/>
      <c r="E275" s="261"/>
    </row>
    <row r="276" customFormat="false" ht="12.75" hidden="false" customHeight="false" outlineLevel="0" collapsed="false">
      <c r="C276" s="261"/>
      <c r="D276" s="261"/>
      <c r="E276" s="261"/>
    </row>
    <row r="277" customFormat="false" ht="12.75" hidden="false" customHeight="false" outlineLevel="0" collapsed="false">
      <c r="C277" s="261"/>
      <c r="D277" s="261"/>
      <c r="E277" s="261"/>
    </row>
    <row r="278" customFormat="false" ht="12.75" hidden="false" customHeight="false" outlineLevel="0" collapsed="false">
      <c r="C278" s="261"/>
      <c r="D278" s="261"/>
      <c r="E278" s="261"/>
    </row>
    <row r="279" customFormat="false" ht="12.75" hidden="false" customHeight="false" outlineLevel="0" collapsed="false">
      <c r="C279" s="261"/>
      <c r="D279" s="261"/>
      <c r="E279" s="261"/>
    </row>
    <row r="280" customFormat="false" ht="12.75" hidden="false" customHeight="false" outlineLevel="0" collapsed="false">
      <c r="C280" s="261"/>
      <c r="D280" s="261"/>
      <c r="E280" s="261"/>
    </row>
    <row r="281" customFormat="false" ht="12.75" hidden="false" customHeight="false" outlineLevel="0" collapsed="false">
      <c r="C281" s="261"/>
      <c r="D281" s="261"/>
      <c r="E281" s="261"/>
    </row>
    <row r="282" customFormat="false" ht="12.75" hidden="false" customHeight="false" outlineLevel="0" collapsed="false">
      <c r="C282" s="261"/>
      <c r="D282" s="261"/>
      <c r="E282" s="261"/>
    </row>
    <row r="283" customFormat="false" ht="12.75" hidden="false" customHeight="false" outlineLevel="0" collapsed="false">
      <c r="C283" s="261"/>
      <c r="D283" s="261"/>
      <c r="E283" s="261"/>
    </row>
    <row r="284" customFormat="false" ht="12.75" hidden="false" customHeight="false" outlineLevel="0" collapsed="false">
      <c r="C284" s="261"/>
      <c r="D284" s="261"/>
      <c r="E284" s="261"/>
    </row>
    <row r="285" customFormat="false" ht="12.75" hidden="false" customHeight="false" outlineLevel="0" collapsed="false">
      <c r="C285" s="261"/>
      <c r="D285" s="261"/>
      <c r="E285" s="261"/>
    </row>
    <row r="286" customFormat="false" ht="12.75" hidden="false" customHeight="false" outlineLevel="0" collapsed="false">
      <c r="C286" s="261"/>
      <c r="D286" s="261"/>
      <c r="E286" s="261"/>
    </row>
    <row r="287" customFormat="false" ht="12.75" hidden="false" customHeight="false" outlineLevel="0" collapsed="false">
      <c r="C287" s="261"/>
      <c r="D287" s="261"/>
      <c r="E287" s="261"/>
    </row>
    <row r="288" customFormat="false" ht="12.75" hidden="false" customHeight="false" outlineLevel="0" collapsed="false">
      <c r="C288" s="261"/>
      <c r="D288" s="261"/>
      <c r="E288" s="261"/>
    </row>
    <row r="289" customFormat="false" ht="12.75" hidden="false" customHeight="false" outlineLevel="0" collapsed="false">
      <c r="C289" s="261"/>
      <c r="D289" s="261"/>
      <c r="E289" s="261"/>
    </row>
    <row r="290" customFormat="false" ht="12.75" hidden="false" customHeight="false" outlineLevel="0" collapsed="false">
      <c r="C290" s="261"/>
      <c r="D290" s="261"/>
      <c r="E290" s="261"/>
    </row>
    <row r="291" customFormat="false" ht="12.75" hidden="false" customHeight="false" outlineLevel="0" collapsed="false">
      <c r="C291" s="261"/>
      <c r="D291" s="261"/>
      <c r="E291" s="261"/>
    </row>
    <row r="292" customFormat="false" ht="12.75" hidden="false" customHeight="false" outlineLevel="0" collapsed="false">
      <c r="C292" s="261"/>
      <c r="D292" s="261"/>
      <c r="E292" s="261"/>
    </row>
    <row r="293" customFormat="false" ht="12.75" hidden="false" customHeight="false" outlineLevel="0" collapsed="false">
      <c r="C293" s="261"/>
      <c r="D293" s="261"/>
      <c r="E293" s="261"/>
    </row>
    <row r="294" customFormat="false" ht="12.75" hidden="false" customHeight="false" outlineLevel="0" collapsed="false">
      <c r="C294" s="261"/>
      <c r="D294" s="261"/>
      <c r="E294" s="261"/>
    </row>
    <row r="295" customFormat="false" ht="12.75" hidden="false" customHeight="false" outlineLevel="0" collapsed="false">
      <c r="C295" s="261"/>
      <c r="D295" s="261"/>
      <c r="E295" s="261"/>
    </row>
    <row r="296" customFormat="false" ht="12.75" hidden="false" customHeight="false" outlineLevel="0" collapsed="false">
      <c r="C296" s="261"/>
      <c r="D296" s="261"/>
      <c r="E296" s="261"/>
    </row>
    <row r="297" customFormat="false" ht="12.75" hidden="false" customHeight="false" outlineLevel="0" collapsed="false">
      <c r="C297" s="261"/>
      <c r="D297" s="261"/>
      <c r="E297" s="261"/>
    </row>
    <row r="298" customFormat="false" ht="12.75" hidden="false" customHeight="false" outlineLevel="0" collapsed="false">
      <c r="C298" s="261"/>
      <c r="D298" s="261"/>
      <c r="E298" s="261"/>
    </row>
    <row r="299" customFormat="false" ht="12.75" hidden="false" customHeight="false" outlineLevel="0" collapsed="false">
      <c r="C299" s="261"/>
      <c r="D299" s="261"/>
      <c r="E299" s="261"/>
    </row>
    <row r="300" customFormat="false" ht="12.75" hidden="false" customHeight="false" outlineLevel="0" collapsed="false">
      <c r="C300" s="261"/>
      <c r="D300" s="261"/>
      <c r="E300" s="261"/>
    </row>
    <row r="301" customFormat="false" ht="12.75" hidden="false" customHeight="false" outlineLevel="0" collapsed="false">
      <c r="C301" s="261"/>
      <c r="D301" s="261"/>
      <c r="E301" s="261"/>
    </row>
    <row r="302" customFormat="false" ht="12.75" hidden="false" customHeight="false" outlineLevel="0" collapsed="false">
      <c r="C302" s="261"/>
      <c r="D302" s="261"/>
      <c r="E302" s="261"/>
    </row>
    <row r="303" customFormat="false" ht="12.75" hidden="false" customHeight="false" outlineLevel="0" collapsed="false">
      <c r="C303" s="261"/>
      <c r="D303" s="261"/>
      <c r="E303" s="261"/>
    </row>
    <row r="304" customFormat="false" ht="12.75" hidden="false" customHeight="false" outlineLevel="0" collapsed="false">
      <c r="C304" s="261"/>
      <c r="D304" s="261"/>
      <c r="E304" s="261"/>
    </row>
    <row r="305" customFormat="false" ht="12.75" hidden="false" customHeight="false" outlineLevel="0" collapsed="false">
      <c r="C305" s="261"/>
      <c r="D305" s="261"/>
      <c r="E305" s="261"/>
    </row>
    <row r="306" customFormat="false" ht="12.75" hidden="false" customHeight="false" outlineLevel="0" collapsed="false">
      <c r="C306" s="261"/>
      <c r="D306" s="261"/>
      <c r="E306" s="261"/>
    </row>
    <row r="307" customFormat="false" ht="12.75" hidden="false" customHeight="false" outlineLevel="0" collapsed="false">
      <c r="C307" s="261"/>
      <c r="D307" s="261"/>
      <c r="E307" s="261"/>
    </row>
    <row r="308" customFormat="false" ht="12.75" hidden="false" customHeight="false" outlineLevel="0" collapsed="false">
      <c r="C308" s="261"/>
      <c r="D308" s="261"/>
      <c r="E308" s="261"/>
    </row>
    <row r="309" customFormat="false" ht="12.75" hidden="false" customHeight="false" outlineLevel="0" collapsed="false">
      <c r="C309" s="261"/>
      <c r="D309" s="261"/>
      <c r="E309" s="261"/>
    </row>
    <row r="310" customFormat="false" ht="12.75" hidden="false" customHeight="false" outlineLevel="0" collapsed="false">
      <c r="C310" s="261"/>
      <c r="D310" s="261"/>
      <c r="E310" s="261"/>
    </row>
    <row r="311" customFormat="false" ht="12.75" hidden="false" customHeight="false" outlineLevel="0" collapsed="false">
      <c r="C311" s="261"/>
      <c r="D311" s="261"/>
      <c r="E311" s="261"/>
    </row>
    <row r="312" customFormat="false" ht="12.75" hidden="false" customHeight="false" outlineLevel="0" collapsed="false">
      <c r="C312" s="261"/>
      <c r="D312" s="261"/>
      <c r="E312" s="261"/>
    </row>
    <row r="313" customFormat="false" ht="12.75" hidden="false" customHeight="false" outlineLevel="0" collapsed="false">
      <c r="C313" s="261"/>
      <c r="D313" s="261"/>
      <c r="E313" s="261"/>
    </row>
    <row r="314" customFormat="false" ht="12.75" hidden="false" customHeight="false" outlineLevel="0" collapsed="false">
      <c r="C314" s="261"/>
      <c r="D314" s="261"/>
      <c r="E314" s="261"/>
    </row>
    <row r="315" customFormat="false" ht="12.75" hidden="false" customHeight="false" outlineLevel="0" collapsed="false">
      <c r="C315" s="261"/>
      <c r="D315" s="261"/>
      <c r="E315" s="261"/>
    </row>
    <row r="316" customFormat="false" ht="12.75" hidden="false" customHeight="false" outlineLevel="0" collapsed="false">
      <c r="C316" s="261"/>
      <c r="D316" s="261"/>
      <c r="E316" s="261"/>
    </row>
    <row r="317" customFormat="false" ht="12.75" hidden="false" customHeight="false" outlineLevel="0" collapsed="false">
      <c r="C317" s="261"/>
      <c r="D317" s="261"/>
      <c r="E317" s="261"/>
    </row>
    <row r="318" customFormat="false" ht="12.75" hidden="false" customHeight="false" outlineLevel="0" collapsed="false">
      <c r="C318" s="261"/>
      <c r="D318" s="261"/>
      <c r="E318" s="261"/>
    </row>
    <row r="319" customFormat="false" ht="12.75" hidden="false" customHeight="false" outlineLevel="0" collapsed="false">
      <c r="C319" s="261"/>
      <c r="D319" s="261"/>
      <c r="E319" s="261"/>
    </row>
    <row r="320" customFormat="false" ht="12.75" hidden="false" customHeight="false" outlineLevel="0" collapsed="false">
      <c r="C320" s="261"/>
      <c r="D320" s="261"/>
      <c r="E320" s="261"/>
    </row>
    <row r="321" customFormat="false" ht="12.75" hidden="false" customHeight="false" outlineLevel="0" collapsed="false">
      <c r="C321" s="261"/>
      <c r="D321" s="261"/>
      <c r="E321" s="261"/>
    </row>
    <row r="322" customFormat="false" ht="12.75" hidden="false" customHeight="false" outlineLevel="0" collapsed="false">
      <c r="C322" s="261"/>
      <c r="D322" s="261"/>
      <c r="E322" s="261"/>
    </row>
    <row r="323" customFormat="false" ht="12.75" hidden="false" customHeight="false" outlineLevel="0" collapsed="false">
      <c r="C323" s="261"/>
      <c r="D323" s="261"/>
      <c r="E323" s="261"/>
    </row>
    <row r="324" customFormat="false" ht="12.75" hidden="false" customHeight="false" outlineLevel="0" collapsed="false">
      <c r="C324" s="261"/>
      <c r="D324" s="261"/>
      <c r="E324" s="261"/>
    </row>
    <row r="325" customFormat="false" ht="12.75" hidden="false" customHeight="false" outlineLevel="0" collapsed="false">
      <c r="C325" s="261"/>
      <c r="D325" s="261"/>
      <c r="E325" s="261"/>
    </row>
    <row r="326" customFormat="false" ht="12.75" hidden="false" customHeight="false" outlineLevel="0" collapsed="false">
      <c r="C326" s="261"/>
      <c r="D326" s="261"/>
      <c r="E326" s="261"/>
    </row>
    <row r="327" customFormat="false" ht="12.75" hidden="false" customHeight="false" outlineLevel="0" collapsed="false">
      <c r="C327" s="261"/>
      <c r="D327" s="261"/>
      <c r="E327" s="261"/>
    </row>
    <row r="328" customFormat="false" ht="12.75" hidden="false" customHeight="false" outlineLevel="0" collapsed="false">
      <c r="C328" s="261"/>
      <c r="D328" s="261"/>
      <c r="E328" s="261"/>
    </row>
    <row r="329" customFormat="false" ht="12.75" hidden="false" customHeight="false" outlineLevel="0" collapsed="false">
      <c r="C329" s="261"/>
      <c r="D329" s="261"/>
      <c r="E329" s="261"/>
    </row>
    <row r="330" customFormat="false" ht="12.75" hidden="false" customHeight="false" outlineLevel="0" collapsed="false">
      <c r="C330" s="261"/>
      <c r="D330" s="261"/>
      <c r="E330" s="261"/>
    </row>
    <row r="331" customFormat="false" ht="12.75" hidden="false" customHeight="false" outlineLevel="0" collapsed="false">
      <c r="C331" s="261"/>
      <c r="D331" s="261"/>
      <c r="E331" s="261"/>
    </row>
    <row r="332" customFormat="false" ht="12.75" hidden="false" customHeight="false" outlineLevel="0" collapsed="false">
      <c r="C332" s="261"/>
      <c r="D332" s="261"/>
      <c r="E332" s="261"/>
    </row>
    <row r="333" customFormat="false" ht="12.75" hidden="false" customHeight="false" outlineLevel="0" collapsed="false">
      <c r="C333" s="261"/>
      <c r="D333" s="261"/>
      <c r="E333" s="261"/>
    </row>
    <row r="334" customFormat="false" ht="12.75" hidden="false" customHeight="false" outlineLevel="0" collapsed="false">
      <c r="C334" s="261"/>
      <c r="D334" s="261"/>
      <c r="E334" s="261"/>
    </row>
    <row r="335" customFormat="false" ht="12.75" hidden="false" customHeight="false" outlineLevel="0" collapsed="false">
      <c r="C335" s="261"/>
      <c r="D335" s="261"/>
      <c r="E335" s="261"/>
    </row>
    <row r="336" customFormat="false" ht="12.75" hidden="false" customHeight="false" outlineLevel="0" collapsed="false">
      <c r="C336" s="261"/>
      <c r="D336" s="261"/>
      <c r="E336" s="261"/>
    </row>
    <row r="337" customFormat="false" ht="12.75" hidden="false" customHeight="false" outlineLevel="0" collapsed="false">
      <c r="C337" s="261"/>
      <c r="D337" s="261"/>
      <c r="E337" s="261"/>
    </row>
    <row r="338" customFormat="false" ht="12.75" hidden="false" customHeight="false" outlineLevel="0" collapsed="false">
      <c r="C338" s="261"/>
      <c r="D338" s="261"/>
      <c r="E338" s="261"/>
    </row>
    <row r="339" customFormat="false" ht="12.75" hidden="false" customHeight="false" outlineLevel="0" collapsed="false">
      <c r="C339" s="261"/>
      <c r="D339" s="261"/>
      <c r="E339" s="261"/>
    </row>
    <row r="340" customFormat="false" ht="12.75" hidden="false" customHeight="false" outlineLevel="0" collapsed="false">
      <c r="C340" s="261"/>
      <c r="D340" s="261"/>
      <c r="E340" s="261"/>
    </row>
    <row r="341" customFormat="false" ht="12.75" hidden="false" customHeight="false" outlineLevel="0" collapsed="false">
      <c r="C341" s="261"/>
      <c r="D341" s="261"/>
      <c r="E341" s="261"/>
    </row>
    <row r="342" customFormat="false" ht="12.75" hidden="false" customHeight="false" outlineLevel="0" collapsed="false">
      <c r="C342" s="261"/>
      <c r="D342" s="261"/>
      <c r="E342" s="261"/>
    </row>
    <row r="343" customFormat="false" ht="12.75" hidden="false" customHeight="false" outlineLevel="0" collapsed="false">
      <c r="C343" s="261"/>
      <c r="D343" s="261"/>
      <c r="E343" s="261"/>
    </row>
    <row r="344" customFormat="false" ht="12.75" hidden="false" customHeight="false" outlineLevel="0" collapsed="false">
      <c r="C344" s="261"/>
      <c r="D344" s="261"/>
      <c r="E344" s="261"/>
    </row>
    <row r="345" customFormat="false" ht="12.75" hidden="false" customHeight="false" outlineLevel="0" collapsed="false">
      <c r="C345" s="261"/>
      <c r="D345" s="261"/>
      <c r="E345" s="261"/>
    </row>
    <row r="346" customFormat="false" ht="12.75" hidden="false" customHeight="false" outlineLevel="0" collapsed="false">
      <c r="C346" s="261"/>
      <c r="D346" s="261"/>
      <c r="E346" s="261"/>
    </row>
    <row r="347" customFormat="false" ht="12.75" hidden="false" customHeight="false" outlineLevel="0" collapsed="false">
      <c r="C347" s="261"/>
      <c r="D347" s="261"/>
      <c r="E347" s="261"/>
    </row>
    <row r="348" customFormat="false" ht="12.75" hidden="false" customHeight="false" outlineLevel="0" collapsed="false">
      <c r="C348" s="261"/>
      <c r="D348" s="261"/>
      <c r="E348" s="261"/>
    </row>
    <row r="349" customFormat="false" ht="12.75" hidden="false" customHeight="false" outlineLevel="0" collapsed="false">
      <c r="C349" s="261"/>
      <c r="D349" s="261"/>
      <c r="E349" s="261"/>
    </row>
    <row r="350" customFormat="false" ht="12.75" hidden="false" customHeight="false" outlineLevel="0" collapsed="false">
      <c r="C350" s="261"/>
      <c r="D350" s="261"/>
      <c r="E350" s="261"/>
    </row>
    <row r="351" customFormat="false" ht="12.75" hidden="false" customHeight="false" outlineLevel="0" collapsed="false">
      <c r="C351" s="261"/>
      <c r="D351" s="261"/>
      <c r="E351" s="261"/>
    </row>
    <row r="352" customFormat="false" ht="12.75" hidden="false" customHeight="false" outlineLevel="0" collapsed="false">
      <c r="C352" s="261"/>
      <c r="D352" s="261"/>
      <c r="E352" s="261"/>
    </row>
    <row r="353" customFormat="false" ht="12.75" hidden="false" customHeight="false" outlineLevel="0" collapsed="false">
      <c r="C353" s="261"/>
      <c r="D353" s="261"/>
      <c r="E353" s="261"/>
    </row>
    <row r="354" customFormat="false" ht="12.75" hidden="false" customHeight="false" outlineLevel="0" collapsed="false">
      <c r="C354" s="261"/>
      <c r="D354" s="261"/>
      <c r="E354" s="261"/>
    </row>
    <row r="355" customFormat="false" ht="12.75" hidden="false" customHeight="false" outlineLevel="0" collapsed="false">
      <c r="C355" s="261"/>
      <c r="D355" s="261"/>
      <c r="E355" s="261"/>
    </row>
    <row r="356" customFormat="false" ht="12.75" hidden="false" customHeight="false" outlineLevel="0" collapsed="false">
      <c r="C356" s="261"/>
      <c r="D356" s="261"/>
      <c r="E356" s="261"/>
    </row>
    <row r="357" customFormat="false" ht="12.75" hidden="false" customHeight="false" outlineLevel="0" collapsed="false">
      <c r="C357" s="261"/>
      <c r="D357" s="261"/>
      <c r="E357" s="261"/>
    </row>
    <row r="358" customFormat="false" ht="12.75" hidden="false" customHeight="false" outlineLevel="0" collapsed="false">
      <c r="C358" s="261"/>
      <c r="D358" s="261"/>
      <c r="E358" s="261"/>
    </row>
    <row r="359" customFormat="false" ht="12.75" hidden="false" customHeight="false" outlineLevel="0" collapsed="false">
      <c r="C359" s="261"/>
      <c r="D359" s="261"/>
      <c r="E359" s="261"/>
    </row>
    <row r="360" customFormat="false" ht="12.75" hidden="false" customHeight="false" outlineLevel="0" collapsed="false">
      <c r="C360" s="261"/>
      <c r="D360" s="261"/>
      <c r="E360" s="261"/>
    </row>
    <row r="361" customFormat="false" ht="12.75" hidden="false" customHeight="false" outlineLevel="0" collapsed="false">
      <c r="C361" s="261"/>
      <c r="D361" s="261"/>
      <c r="E361" s="261"/>
    </row>
    <row r="362" customFormat="false" ht="12.75" hidden="false" customHeight="false" outlineLevel="0" collapsed="false">
      <c r="C362" s="261"/>
      <c r="D362" s="261"/>
      <c r="E362" s="261"/>
    </row>
    <row r="363" customFormat="false" ht="12.75" hidden="false" customHeight="false" outlineLevel="0" collapsed="false">
      <c r="C363" s="261"/>
      <c r="D363" s="261"/>
      <c r="E363" s="261"/>
    </row>
    <row r="364" customFormat="false" ht="12.75" hidden="false" customHeight="false" outlineLevel="0" collapsed="false">
      <c r="C364" s="261"/>
      <c r="D364" s="261"/>
      <c r="E364" s="261"/>
    </row>
    <row r="365" customFormat="false" ht="12.75" hidden="false" customHeight="false" outlineLevel="0" collapsed="false">
      <c r="C365" s="261"/>
      <c r="D365" s="261"/>
      <c r="E365" s="261"/>
    </row>
    <row r="366" customFormat="false" ht="12.75" hidden="false" customHeight="false" outlineLevel="0" collapsed="false">
      <c r="C366" s="261"/>
      <c r="D366" s="261"/>
      <c r="E366" s="261"/>
    </row>
    <row r="367" customFormat="false" ht="12.75" hidden="false" customHeight="false" outlineLevel="0" collapsed="false">
      <c r="C367" s="261"/>
      <c r="D367" s="261"/>
      <c r="E367" s="261"/>
    </row>
    <row r="368" customFormat="false" ht="12.75" hidden="false" customHeight="false" outlineLevel="0" collapsed="false">
      <c r="C368" s="261"/>
      <c r="D368" s="261"/>
      <c r="E368" s="261"/>
    </row>
    <row r="369" customFormat="false" ht="12.75" hidden="false" customHeight="false" outlineLevel="0" collapsed="false">
      <c r="C369" s="261"/>
      <c r="D369" s="261"/>
      <c r="E369" s="261"/>
    </row>
    <row r="370" customFormat="false" ht="12.75" hidden="false" customHeight="false" outlineLevel="0" collapsed="false">
      <c r="C370" s="261"/>
      <c r="D370" s="261"/>
      <c r="E370" s="261"/>
    </row>
    <row r="371" customFormat="false" ht="12.75" hidden="false" customHeight="false" outlineLevel="0" collapsed="false">
      <c r="C371" s="261"/>
      <c r="D371" s="261"/>
      <c r="E371" s="261"/>
    </row>
    <row r="372" customFormat="false" ht="12.75" hidden="false" customHeight="false" outlineLevel="0" collapsed="false">
      <c r="C372" s="261"/>
      <c r="D372" s="261"/>
      <c r="E372" s="261"/>
    </row>
    <row r="373" customFormat="false" ht="12.75" hidden="false" customHeight="false" outlineLevel="0" collapsed="false">
      <c r="C373" s="261"/>
      <c r="D373" s="261"/>
      <c r="E373" s="261"/>
    </row>
    <row r="374" customFormat="false" ht="12.75" hidden="false" customHeight="false" outlineLevel="0" collapsed="false">
      <c r="C374" s="261"/>
      <c r="D374" s="261"/>
      <c r="E374" s="261"/>
    </row>
    <row r="375" customFormat="false" ht="12.75" hidden="false" customHeight="false" outlineLevel="0" collapsed="false">
      <c r="C375" s="261"/>
      <c r="D375" s="261"/>
      <c r="E375" s="261"/>
    </row>
    <row r="376" customFormat="false" ht="12.75" hidden="false" customHeight="false" outlineLevel="0" collapsed="false">
      <c r="C376" s="261"/>
      <c r="D376" s="261"/>
      <c r="E376" s="261"/>
    </row>
    <row r="377" customFormat="false" ht="12.75" hidden="false" customHeight="false" outlineLevel="0" collapsed="false">
      <c r="C377" s="261"/>
      <c r="D377" s="261"/>
      <c r="E377" s="261"/>
    </row>
    <row r="378" customFormat="false" ht="12.75" hidden="false" customHeight="false" outlineLevel="0" collapsed="false">
      <c r="C378" s="261"/>
      <c r="D378" s="261"/>
      <c r="E378" s="261"/>
    </row>
    <row r="379" customFormat="false" ht="12.75" hidden="false" customHeight="false" outlineLevel="0" collapsed="false">
      <c r="C379" s="261"/>
      <c r="D379" s="261"/>
      <c r="E379" s="261"/>
    </row>
    <row r="380" customFormat="false" ht="12.75" hidden="false" customHeight="false" outlineLevel="0" collapsed="false">
      <c r="C380" s="261"/>
      <c r="D380" s="261"/>
      <c r="E380" s="261"/>
    </row>
    <row r="381" customFormat="false" ht="12.75" hidden="false" customHeight="false" outlineLevel="0" collapsed="false">
      <c r="C381" s="261"/>
      <c r="D381" s="261"/>
      <c r="E381" s="261"/>
    </row>
    <row r="382" customFormat="false" ht="12.75" hidden="false" customHeight="false" outlineLevel="0" collapsed="false">
      <c r="C382" s="261"/>
      <c r="D382" s="261"/>
      <c r="E382" s="261"/>
    </row>
    <row r="383" customFormat="false" ht="12.75" hidden="false" customHeight="false" outlineLevel="0" collapsed="false">
      <c r="C383" s="261"/>
      <c r="D383" s="261"/>
      <c r="E383" s="261"/>
    </row>
    <row r="384" customFormat="false" ht="12.75" hidden="false" customHeight="false" outlineLevel="0" collapsed="false">
      <c r="C384" s="261"/>
      <c r="D384" s="261"/>
      <c r="E384" s="261"/>
    </row>
    <row r="385" customFormat="false" ht="12.75" hidden="false" customHeight="false" outlineLevel="0" collapsed="false">
      <c r="C385" s="261"/>
      <c r="D385" s="261"/>
      <c r="E385" s="261"/>
    </row>
    <row r="386" customFormat="false" ht="12.75" hidden="false" customHeight="false" outlineLevel="0" collapsed="false">
      <c r="C386" s="261"/>
      <c r="D386" s="261"/>
      <c r="E386" s="261"/>
    </row>
    <row r="387" customFormat="false" ht="12.75" hidden="false" customHeight="false" outlineLevel="0" collapsed="false">
      <c r="C387" s="261"/>
      <c r="D387" s="261"/>
      <c r="E387" s="261"/>
    </row>
    <row r="388" customFormat="false" ht="12.75" hidden="false" customHeight="false" outlineLevel="0" collapsed="false">
      <c r="C388" s="261"/>
      <c r="D388" s="261"/>
      <c r="E388" s="261"/>
    </row>
    <row r="389" customFormat="false" ht="12.75" hidden="false" customHeight="false" outlineLevel="0" collapsed="false">
      <c r="C389" s="261"/>
      <c r="D389" s="261"/>
      <c r="E389" s="261"/>
    </row>
    <row r="390" customFormat="false" ht="12.75" hidden="false" customHeight="false" outlineLevel="0" collapsed="false">
      <c r="C390" s="261"/>
      <c r="D390" s="261"/>
      <c r="E390" s="261"/>
    </row>
    <row r="391" customFormat="false" ht="12.75" hidden="false" customHeight="false" outlineLevel="0" collapsed="false">
      <c r="C391" s="261"/>
      <c r="D391" s="261"/>
      <c r="E391" s="261"/>
    </row>
    <row r="392" customFormat="false" ht="12.75" hidden="false" customHeight="false" outlineLevel="0" collapsed="false">
      <c r="C392" s="261"/>
      <c r="D392" s="261"/>
      <c r="E392" s="261"/>
    </row>
    <row r="393" customFormat="false" ht="12.75" hidden="false" customHeight="false" outlineLevel="0" collapsed="false">
      <c r="C393" s="261"/>
      <c r="D393" s="261"/>
      <c r="E393" s="261"/>
    </row>
    <row r="394" customFormat="false" ht="12.75" hidden="false" customHeight="false" outlineLevel="0" collapsed="false">
      <c r="C394" s="261"/>
      <c r="D394" s="261"/>
      <c r="E394" s="261"/>
    </row>
    <row r="395" customFormat="false" ht="12.75" hidden="false" customHeight="false" outlineLevel="0" collapsed="false">
      <c r="C395" s="261"/>
      <c r="D395" s="261"/>
      <c r="E395" s="261"/>
    </row>
    <row r="396" customFormat="false" ht="12.75" hidden="false" customHeight="false" outlineLevel="0" collapsed="false">
      <c r="C396" s="261"/>
      <c r="D396" s="261"/>
      <c r="E396" s="261"/>
    </row>
    <row r="397" customFormat="false" ht="12.75" hidden="false" customHeight="false" outlineLevel="0" collapsed="false">
      <c r="C397" s="261"/>
      <c r="D397" s="261"/>
      <c r="E397" s="261"/>
    </row>
    <row r="398" customFormat="false" ht="12.75" hidden="false" customHeight="false" outlineLevel="0" collapsed="false">
      <c r="C398" s="261"/>
      <c r="D398" s="261"/>
      <c r="E398" s="261"/>
    </row>
    <row r="399" customFormat="false" ht="12.75" hidden="false" customHeight="false" outlineLevel="0" collapsed="false">
      <c r="C399" s="261"/>
      <c r="D399" s="261"/>
      <c r="E399" s="261"/>
    </row>
    <row r="400" customFormat="false" ht="12.75" hidden="false" customHeight="false" outlineLevel="0" collapsed="false">
      <c r="C400" s="261"/>
      <c r="D400" s="261"/>
      <c r="E400" s="261"/>
    </row>
    <row r="401" customFormat="false" ht="12.75" hidden="false" customHeight="false" outlineLevel="0" collapsed="false">
      <c r="C401" s="261"/>
      <c r="D401" s="261"/>
      <c r="E401" s="261"/>
    </row>
    <row r="402" customFormat="false" ht="12.75" hidden="false" customHeight="false" outlineLevel="0" collapsed="false">
      <c r="C402" s="261"/>
      <c r="D402" s="261"/>
      <c r="E402" s="261"/>
    </row>
    <row r="403" customFormat="false" ht="12.75" hidden="false" customHeight="false" outlineLevel="0" collapsed="false">
      <c r="C403" s="261"/>
      <c r="D403" s="261"/>
      <c r="E403" s="261"/>
    </row>
    <row r="404" customFormat="false" ht="12.75" hidden="false" customHeight="false" outlineLevel="0" collapsed="false">
      <c r="C404" s="261"/>
      <c r="D404" s="261"/>
      <c r="E404" s="261"/>
    </row>
    <row r="405" customFormat="false" ht="12.75" hidden="false" customHeight="false" outlineLevel="0" collapsed="false">
      <c r="C405" s="261"/>
      <c r="D405" s="261"/>
      <c r="E405" s="261"/>
    </row>
    <row r="406" customFormat="false" ht="12.75" hidden="false" customHeight="false" outlineLevel="0" collapsed="false">
      <c r="C406" s="261"/>
      <c r="D406" s="261"/>
      <c r="E406" s="261"/>
    </row>
    <row r="407" customFormat="false" ht="12.75" hidden="false" customHeight="false" outlineLevel="0" collapsed="false">
      <c r="C407" s="261"/>
      <c r="D407" s="261"/>
      <c r="E407" s="261"/>
    </row>
    <row r="408" customFormat="false" ht="12.75" hidden="false" customHeight="false" outlineLevel="0" collapsed="false">
      <c r="C408" s="261"/>
      <c r="D408" s="261"/>
      <c r="E408" s="261"/>
    </row>
    <row r="409" customFormat="false" ht="12.75" hidden="false" customHeight="false" outlineLevel="0" collapsed="false">
      <c r="C409" s="261"/>
      <c r="D409" s="261"/>
      <c r="E409" s="261"/>
    </row>
    <row r="410" customFormat="false" ht="12.75" hidden="false" customHeight="false" outlineLevel="0" collapsed="false">
      <c r="C410" s="261"/>
      <c r="D410" s="261"/>
      <c r="E410" s="261"/>
    </row>
    <row r="411" customFormat="false" ht="12.75" hidden="false" customHeight="false" outlineLevel="0" collapsed="false">
      <c r="C411" s="261"/>
      <c r="D411" s="261"/>
      <c r="E411" s="261"/>
    </row>
    <row r="412" customFormat="false" ht="12.75" hidden="false" customHeight="false" outlineLevel="0" collapsed="false">
      <c r="C412" s="261"/>
      <c r="D412" s="261"/>
      <c r="E412" s="261"/>
    </row>
    <row r="413" customFormat="false" ht="12.75" hidden="false" customHeight="false" outlineLevel="0" collapsed="false">
      <c r="C413" s="261"/>
      <c r="D413" s="261"/>
      <c r="E413" s="261"/>
    </row>
    <row r="414" customFormat="false" ht="12.75" hidden="false" customHeight="false" outlineLevel="0" collapsed="false">
      <c r="C414" s="261"/>
      <c r="D414" s="261"/>
      <c r="E414" s="261"/>
    </row>
    <row r="415" customFormat="false" ht="12.75" hidden="false" customHeight="false" outlineLevel="0" collapsed="false">
      <c r="C415" s="261"/>
      <c r="D415" s="261"/>
      <c r="E415" s="261"/>
    </row>
    <row r="416" customFormat="false" ht="12.75" hidden="false" customHeight="false" outlineLevel="0" collapsed="false">
      <c r="C416" s="261"/>
      <c r="D416" s="261"/>
      <c r="E416" s="261"/>
    </row>
    <row r="417" customFormat="false" ht="12.75" hidden="false" customHeight="false" outlineLevel="0" collapsed="false">
      <c r="C417" s="261"/>
      <c r="D417" s="261"/>
      <c r="E417" s="261"/>
    </row>
    <row r="418" customFormat="false" ht="12.75" hidden="false" customHeight="false" outlineLevel="0" collapsed="false">
      <c r="C418" s="261"/>
      <c r="D418" s="261"/>
      <c r="E418" s="261"/>
    </row>
    <row r="419" customFormat="false" ht="12.75" hidden="false" customHeight="false" outlineLevel="0" collapsed="false">
      <c r="C419" s="261"/>
      <c r="D419" s="261"/>
      <c r="E419" s="261"/>
    </row>
    <row r="420" customFormat="false" ht="12.75" hidden="false" customHeight="false" outlineLevel="0" collapsed="false">
      <c r="C420" s="261"/>
      <c r="D420" s="261"/>
      <c r="E420" s="261"/>
    </row>
    <row r="421" customFormat="false" ht="12.75" hidden="false" customHeight="false" outlineLevel="0" collapsed="false">
      <c r="C421" s="261"/>
      <c r="D421" s="261"/>
      <c r="E421" s="261"/>
    </row>
    <row r="422" customFormat="false" ht="12.75" hidden="false" customHeight="false" outlineLevel="0" collapsed="false">
      <c r="C422" s="261"/>
      <c r="D422" s="261"/>
      <c r="E422" s="261"/>
    </row>
    <row r="423" customFormat="false" ht="12.75" hidden="false" customHeight="false" outlineLevel="0" collapsed="false">
      <c r="C423" s="261"/>
      <c r="D423" s="261"/>
      <c r="E423" s="261"/>
    </row>
    <row r="424" customFormat="false" ht="12.75" hidden="false" customHeight="false" outlineLevel="0" collapsed="false">
      <c r="C424" s="261"/>
      <c r="D424" s="261"/>
      <c r="E424" s="261"/>
    </row>
    <row r="425" customFormat="false" ht="12.75" hidden="false" customHeight="false" outlineLevel="0" collapsed="false">
      <c r="C425" s="261"/>
      <c r="D425" s="261"/>
      <c r="E425" s="261"/>
    </row>
    <row r="426" customFormat="false" ht="12.75" hidden="false" customHeight="false" outlineLevel="0" collapsed="false">
      <c r="C426" s="261"/>
      <c r="D426" s="261"/>
      <c r="E426" s="261"/>
    </row>
    <row r="427" customFormat="false" ht="12.75" hidden="false" customHeight="false" outlineLevel="0" collapsed="false">
      <c r="C427" s="261"/>
      <c r="D427" s="261"/>
      <c r="E427" s="261"/>
    </row>
    <row r="428" customFormat="false" ht="12.75" hidden="false" customHeight="false" outlineLevel="0" collapsed="false">
      <c r="C428" s="261"/>
      <c r="D428" s="261"/>
      <c r="E428" s="261"/>
    </row>
    <row r="429" customFormat="false" ht="12.75" hidden="false" customHeight="false" outlineLevel="0" collapsed="false">
      <c r="C429" s="261"/>
      <c r="D429" s="261"/>
      <c r="E429" s="261"/>
    </row>
    <row r="430" customFormat="false" ht="12.75" hidden="false" customHeight="false" outlineLevel="0" collapsed="false">
      <c r="C430" s="261"/>
      <c r="D430" s="261"/>
      <c r="E430" s="261"/>
    </row>
    <row r="431" customFormat="false" ht="12.75" hidden="false" customHeight="false" outlineLevel="0" collapsed="false">
      <c r="C431" s="261"/>
      <c r="D431" s="261"/>
      <c r="E431" s="261"/>
    </row>
    <row r="432" customFormat="false" ht="12.75" hidden="false" customHeight="false" outlineLevel="0" collapsed="false">
      <c r="C432" s="261"/>
      <c r="D432" s="261"/>
      <c r="E432" s="261"/>
    </row>
    <row r="433" customFormat="false" ht="12.75" hidden="false" customHeight="false" outlineLevel="0" collapsed="false">
      <c r="C433" s="261"/>
      <c r="D433" s="261"/>
      <c r="E433" s="261"/>
    </row>
    <row r="434" customFormat="false" ht="12.75" hidden="false" customHeight="false" outlineLevel="0" collapsed="false">
      <c r="C434" s="261"/>
      <c r="D434" s="261"/>
      <c r="E434" s="261"/>
    </row>
    <row r="435" customFormat="false" ht="12.75" hidden="false" customHeight="false" outlineLevel="0" collapsed="false">
      <c r="C435" s="261"/>
      <c r="D435" s="261"/>
      <c r="E435" s="261"/>
    </row>
    <row r="436" customFormat="false" ht="12.75" hidden="false" customHeight="false" outlineLevel="0" collapsed="false">
      <c r="C436" s="261"/>
      <c r="D436" s="261"/>
      <c r="E436" s="261"/>
    </row>
    <row r="437" customFormat="false" ht="12.75" hidden="false" customHeight="false" outlineLevel="0" collapsed="false">
      <c r="C437" s="261"/>
      <c r="D437" s="261"/>
      <c r="E437" s="261"/>
    </row>
    <row r="438" customFormat="false" ht="12.75" hidden="false" customHeight="false" outlineLevel="0" collapsed="false">
      <c r="C438" s="261"/>
      <c r="D438" s="261"/>
      <c r="E438" s="261"/>
    </row>
    <row r="439" customFormat="false" ht="12.75" hidden="false" customHeight="false" outlineLevel="0" collapsed="false">
      <c r="C439" s="261"/>
      <c r="D439" s="261"/>
      <c r="E439" s="261"/>
    </row>
    <row r="440" customFormat="false" ht="12.75" hidden="false" customHeight="false" outlineLevel="0" collapsed="false">
      <c r="C440" s="261"/>
      <c r="D440" s="261"/>
      <c r="E440" s="261"/>
    </row>
    <row r="441" customFormat="false" ht="12.75" hidden="false" customHeight="false" outlineLevel="0" collapsed="false">
      <c r="C441" s="261"/>
      <c r="D441" s="261"/>
      <c r="E441" s="261"/>
    </row>
    <row r="442" customFormat="false" ht="12.75" hidden="false" customHeight="false" outlineLevel="0" collapsed="false">
      <c r="C442" s="261"/>
      <c r="D442" s="261"/>
      <c r="E442" s="261"/>
    </row>
    <row r="443" customFormat="false" ht="12.75" hidden="false" customHeight="false" outlineLevel="0" collapsed="false">
      <c r="C443" s="261"/>
      <c r="D443" s="261"/>
      <c r="E443" s="261"/>
    </row>
    <row r="444" customFormat="false" ht="12.75" hidden="false" customHeight="false" outlineLevel="0" collapsed="false">
      <c r="C444" s="261"/>
      <c r="D444" s="261"/>
      <c r="E444" s="261"/>
    </row>
    <row r="445" customFormat="false" ht="12.75" hidden="false" customHeight="false" outlineLevel="0" collapsed="false">
      <c r="C445" s="261"/>
      <c r="D445" s="261"/>
      <c r="E445" s="261"/>
    </row>
    <row r="446" customFormat="false" ht="12.75" hidden="false" customHeight="false" outlineLevel="0" collapsed="false">
      <c r="C446" s="261"/>
      <c r="D446" s="261"/>
      <c r="E446" s="261"/>
    </row>
    <row r="447" customFormat="false" ht="12.75" hidden="false" customHeight="false" outlineLevel="0" collapsed="false">
      <c r="C447" s="261"/>
      <c r="D447" s="261"/>
      <c r="E447" s="261"/>
    </row>
    <row r="448" customFormat="false" ht="12.75" hidden="false" customHeight="false" outlineLevel="0" collapsed="false">
      <c r="C448" s="261"/>
      <c r="D448" s="261"/>
      <c r="E448" s="261"/>
    </row>
    <row r="449" customFormat="false" ht="12.75" hidden="false" customHeight="false" outlineLevel="0" collapsed="false">
      <c r="C449" s="261"/>
      <c r="D449" s="261"/>
      <c r="E449" s="261"/>
    </row>
    <row r="450" customFormat="false" ht="12.75" hidden="false" customHeight="false" outlineLevel="0" collapsed="false">
      <c r="C450" s="261"/>
      <c r="D450" s="261"/>
      <c r="E450" s="261"/>
    </row>
    <row r="451" customFormat="false" ht="12.75" hidden="false" customHeight="false" outlineLevel="0" collapsed="false">
      <c r="C451" s="261"/>
      <c r="D451" s="261"/>
      <c r="E451" s="261"/>
    </row>
    <row r="452" customFormat="false" ht="12.75" hidden="false" customHeight="false" outlineLevel="0" collapsed="false">
      <c r="C452" s="261"/>
      <c r="D452" s="261"/>
      <c r="E452" s="261"/>
    </row>
    <row r="453" customFormat="false" ht="12.75" hidden="false" customHeight="false" outlineLevel="0" collapsed="false">
      <c r="C453" s="261"/>
      <c r="D453" s="261"/>
      <c r="E453" s="261"/>
    </row>
    <row r="454" customFormat="false" ht="12.75" hidden="false" customHeight="false" outlineLevel="0" collapsed="false">
      <c r="C454" s="261"/>
      <c r="D454" s="261"/>
      <c r="E454" s="261"/>
    </row>
    <row r="455" customFormat="false" ht="12.75" hidden="false" customHeight="false" outlineLevel="0" collapsed="false">
      <c r="C455" s="261"/>
      <c r="D455" s="261"/>
      <c r="E455" s="261"/>
    </row>
    <row r="456" customFormat="false" ht="12.75" hidden="false" customHeight="false" outlineLevel="0" collapsed="false">
      <c r="C456" s="261"/>
      <c r="D456" s="261"/>
      <c r="E456" s="261"/>
    </row>
    <row r="457" customFormat="false" ht="12.75" hidden="false" customHeight="false" outlineLevel="0" collapsed="false">
      <c r="C457" s="261"/>
      <c r="D457" s="261"/>
      <c r="E457" s="261"/>
    </row>
    <row r="458" customFormat="false" ht="12.75" hidden="false" customHeight="false" outlineLevel="0" collapsed="false">
      <c r="C458" s="261"/>
      <c r="D458" s="261"/>
      <c r="E458" s="261"/>
    </row>
    <row r="459" customFormat="false" ht="12.75" hidden="false" customHeight="false" outlineLevel="0" collapsed="false">
      <c r="C459" s="261"/>
      <c r="D459" s="261"/>
      <c r="E459" s="261"/>
    </row>
    <row r="460" customFormat="false" ht="12.75" hidden="false" customHeight="false" outlineLevel="0" collapsed="false">
      <c r="C460" s="261"/>
      <c r="D460" s="261"/>
      <c r="E460" s="261"/>
    </row>
    <row r="461" customFormat="false" ht="12.75" hidden="false" customHeight="false" outlineLevel="0" collapsed="false">
      <c r="C461" s="261"/>
      <c r="D461" s="261"/>
      <c r="E461" s="261"/>
    </row>
    <row r="462" customFormat="false" ht="12.75" hidden="false" customHeight="false" outlineLevel="0" collapsed="false">
      <c r="C462" s="261"/>
      <c r="D462" s="261"/>
      <c r="E462" s="261"/>
    </row>
    <row r="463" customFormat="false" ht="12.75" hidden="false" customHeight="false" outlineLevel="0" collapsed="false">
      <c r="C463" s="261"/>
      <c r="D463" s="261"/>
      <c r="E463" s="261"/>
    </row>
    <row r="464" customFormat="false" ht="12.75" hidden="false" customHeight="false" outlineLevel="0" collapsed="false">
      <c r="C464" s="261"/>
      <c r="D464" s="261"/>
      <c r="E464" s="261"/>
    </row>
    <row r="465" customFormat="false" ht="12.75" hidden="false" customHeight="false" outlineLevel="0" collapsed="false">
      <c r="C465" s="261"/>
      <c r="D465" s="261"/>
      <c r="E465" s="261"/>
    </row>
    <row r="466" customFormat="false" ht="12.75" hidden="false" customHeight="false" outlineLevel="0" collapsed="false">
      <c r="C466" s="261"/>
      <c r="D466" s="261"/>
      <c r="E466" s="261"/>
    </row>
    <row r="467" customFormat="false" ht="12.75" hidden="false" customHeight="false" outlineLevel="0" collapsed="false">
      <c r="C467" s="261"/>
      <c r="D467" s="261"/>
      <c r="E467" s="261"/>
    </row>
    <row r="468" customFormat="false" ht="12.75" hidden="false" customHeight="false" outlineLevel="0" collapsed="false">
      <c r="C468" s="261"/>
      <c r="D468" s="261"/>
      <c r="E468" s="261"/>
    </row>
    <row r="469" customFormat="false" ht="12.75" hidden="false" customHeight="false" outlineLevel="0" collapsed="false">
      <c r="C469" s="261"/>
      <c r="D469" s="261"/>
      <c r="E469" s="261"/>
    </row>
    <row r="470" customFormat="false" ht="12.75" hidden="false" customHeight="false" outlineLevel="0" collapsed="false">
      <c r="C470" s="261"/>
      <c r="D470" s="261"/>
      <c r="E470" s="261"/>
    </row>
    <row r="471" customFormat="false" ht="12.75" hidden="false" customHeight="false" outlineLevel="0" collapsed="false">
      <c r="C471" s="261"/>
      <c r="D471" s="261"/>
      <c r="E471" s="261"/>
    </row>
    <row r="472" customFormat="false" ht="12.75" hidden="false" customHeight="false" outlineLevel="0" collapsed="false">
      <c r="C472" s="261"/>
      <c r="D472" s="261"/>
      <c r="E472" s="261"/>
    </row>
    <row r="473" customFormat="false" ht="12.75" hidden="false" customHeight="false" outlineLevel="0" collapsed="false">
      <c r="C473" s="261"/>
      <c r="D473" s="261"/>
      <c r="E473" s="261"/>
    </row>
    <row r="474" customFormat="false" ht="12.75" hidden="false" customHeight="false" outlineLevel="0" collapsed="false">
      <c r="C474" s="261"/>
      <c r="D474" s="261"/>
      <c r="E474" s="261"/>
    </row>
    <row r="475" customFormat="false" ht="12.75" hidden="false" customHeight="false" outlineLevel="0" collapsed="false">
      <c r="C475" s="261"/>
      <c r="D475" s="261"/>
      <c r="E475" s="261"/>
    </row>
    <row r="476" customFormat="false" ht="12.75" hidden="false" customHeight="false" outlineLevel="0" collapsed="false">
      <c r="C476" s="261"/>
      <c r="D476" s="261"/>
      <c r="E476" s="261"/>
    </row>
    <row r="477" customFormat="false" ht="12.75" hidden="false" customHeight="false" outlineLevel="0" collapsed="false">
      <c r="C477" s="261"/>
      <c r="D477" s="261"/>
      <c r="E477" s="261"/>
    </row>
    <row r="478" customFormat="false" ht="12.75" hidden="false" customHeight="false" outlineLevel="0" collapsed="false">
      <c r="C478" s="261"/>
      <c r="D478" s="261"/>
      <c r="E478" s="261"/>
    </row>
    <row r="479" customFormat="false" ht="12.75" hidden="false" customHeight="false" outlineLevel="0" collapsed="false">
      <c r="C479" s="261"/>
      <c r="D479" s="261"/>
      <c r="E479" s="261"/>
    </row>
    <row r="480" customFormat="false" ht="12.75" hidden="false" customHeight="false" outlineLevel="0" collapsed="false">
      <c r="C480" s="261"/>
      <c r="D480" s="261"/>
      <c r="E480" s="261"/>
    </row>
    <row r="481" customFormat="false" ht="12.75" hidden="false" customHeight="false" outlineLevel="0" collapsed="false">
      <c r="C481" s="261"/>
      <c r="D481" s="261"/>
      <c r="E481" s="261"/>
    </row>
    <row r="482" customFormat="false" ht="12.75" hidden="false" customHeight="false" outlineLevel="0" collapsed="false">
      <c r="C482" s="261"/>
      <c r="D482" s="261"/>
      <c r="E482" s="261"/>
    </row>
    <row r="483" customFormat="false" ht="12.75" hidden="false" customHeight="false" outlineLevel="0" collapsed="false">
      <c r="C483" s="261"/>
      <c r="D483" s="261"/>
      <c r="E483" s="261"/>
    </row>
    <row r="484" customFormat="false" ht="12.75" hidden="false" customHeight="false" outlineLevel="0" collapsed="false">
      <c r="C484" s="261"/>
      <c r="D484" s="261"/>
      <c r="E484" s="261"/>
    </row>
    <row r="485" customFormat="false" ht="12.75" hidden="false" customHeight="false" outlineLevel="0" collapsed="false">
      <c r="C485" s="261"/>
      <c r="D485" s="261"/>
      <c r="E485" s="261"/>
    </row>
    <row r="486" customFormat="false" ht="12.75" hidden="false" customHeight="false" outlineLevel="0" collapsed="false">
      <c r="C486" s="261"/>
      <c r="D486" s="261"/>
      <c r="E486" s="261"/>
    </row>
    <row r="487" customFormat="false" ht="12.75" hidden="false" customHeight="false" outlineLevel="0" collapsed="false">
      <c r="C487" s="261"/>
      <c r="D487" s="261"/>
      <c r="E487" s="261"/>
    </row>
    <row r="488" customFormat="false" ht="12.75" hidden="false" customHeight="false" outlineLevel="0" collapsed="false">
      <c r="C488" s="261"/>
      <c r="D488" s="261"/>
      <c r="E488" s="261"/>
    </row>
    <row r="489" customFormat="false" ht="12.75" hidden="false" customHeight="false" outlineLevel="0" collapsed="false">
      <c r="C489" s="261"/>
      <c r="D489" s="261"/>
      <c r="E489" s="261"/>
    </row>
    <row r="490" customFormat="false" ht="12.75" hidden="false" customHeight="false" outlineLevel="0" collapsed="false">
      <c r="C490" s="261"/>
      <c r="D490" s="261"/>
      <c r="E490" s="261"/>
    </row>
    <row r="491" customFormat="false" ht="12.75" hidden="false" customHeight="false" outlineLevel="0" collapsed="false">
      <c r="C491" s="261"/>
      <c r="D491" s="261"/>
      <c r="E491" s="261"/>
    </row>
    <row r="492" customFormat="false" ht="12.75" hidden="false" customHeight="false" outlineLevel="0" collapsed="false">
      <c r="C492" s="261"/>
      <c r="D492" s="261"/>
      <c r="E492" s="261"/>
    </row>
    <row r="493" customFormat="false" ht="12.75" hidden="false" customHeight="false" outlineLevel="0" collapsed="false">
      <c r="C493" s="261"/>
      <c r="D493" s="261"/>
      <c r="E493" s="261"/>
    </row>
    <row r="494" customFormat="false" ht="12.75" hidden="false" customHeight="false" outlineLevel="0" collapsed="false">
      <c r="C494" s="261"/>
      <c r="D494" s="261"/>
      <c r="E494" s="261"/>
    </row>
    <row r="495" customFormat="false" ht="12.75" hidden="false" customHeight="false" outlineLevel="0" collapsed="false">
      <c r="C495" s="261"/>
      <c r="D495" s="261"/>
      <c r="E495" s="261"/>
    </row>
    <row r="496" customFormat="false" ht="12.75" hidden="false" customHeight="false" outlineLevel="0" collapsed="false">
      <c r="C496" s="261"/>
      <c r="D496" s="261"/>
      <c r="E496" s="261"/>
    </row>
    <row r="497" customFormat="false" ht="12.75" hidden="false" customHeight="false" outlineLevel="0" collapsed="false">
      <c r="C497" s="261"/>
      <c r="D497" s="261"/>
      <c r="E497" s="261"/>
    </row>
    <row r="498" customFormat="false" ht="12.75" hidden="false" customHeight="false" outlineLevel="0" collapsed="false">
      <c r="C498" s="261"/>
      <c r="D498" s="261"/>
      <c r="E498" s="261"/>
    </row>
    <row r="499" customFormat="false" ht="12.75" hidden="false" customHeight="false" outlineLevel="0" collapsed="false">
      <c r="C499" s="261"/>
      <c r="D499" s="261"/>
      <c r="E499" s="261"/>
    </row>
    <row r="500" customFormat="false" ht="12.75" hidden="false" customHeight="false" outlineLevel="0" collapsed="false">
      <c r="C500" s="261"/>
      <c r="D500" s="261"/>
      <c r="E500" s="261"/>
    </row>
    <row r="501" customFormat="false" ht="12.75" hidden="false" customHeight="false" outlineLevel="0" collapsed="false">
      <c r="C501" s="261"/>
      <c r="D501" s="261"/>
      <c r="E501" s="261"/>
    </row>
    <row r="502" customFormat="false" ht="12.75" hidden="false" customHeight="false" outlineLevel="0" collapsed="false">
      <c r="C502" s="261"/>
      <c r="D502" s="261"/>
      <c r="E502" s="261"/>
    </row>
    <row r="503" customFormat="false" ht="12.75" hidden="false" customHeight="false" outlineLevel="0" collapsed="false">
      <c r="C503" s="261"/>
      <c r="D503" s="261"/>
      <c r="E503" s="261"/>
    </row>
    <row r="504" customFormat="false" ht="12.75" hidden="false" customHeight="false" outlineLevel="0" collapsed="false">
      <c r="C504" s="261"/>
      <c r="D504" s="261"/>
      <c r="E504" s="261"/>
    </row>
    <row r="505" customFormat="false" ht="12.75" hidden="false" customHeight="false" outlineLevel="0" collapsed="false">
      <c r="C505" s="261"/>
      <c r="D505" s="261"/>
      <c r="E505" s="261"/>
    </row>
    <row r="506" customFormat="false" ht="12.75" hidden="false" customHeight="false" outlineLevel="0" collapsed="false">
      <c r="C506" s="261"/>
      <c r="D506" s="261"/>
      <c r="E506" s="261"/>
    </row>
    <row r="507" customFormat="false" ht="12.75" hidden="false" customHeight="false" outlineLevel="0" collapsed="false">
      <c r="C507" s="261"/>
      <c r="D507" s="261"/>
      <c r="E507" s="261"/>
    </row>
    <row r="508" customFormat="false" ht="12.75" hidden="false" customHeight="false" outlineLevel="0" collapsed="false">
      <c r="C508" s="261"/>
      <c r="D508" s="261"/>
      <c r="E508" s="261"/>
    </row>
    <row r="509" customFormat="false" ht="12.75" hidden="false" customHeight="false" outlineLevel="0" collapsed="false">
      <c r="C509" s="261"/>
      <c r="D509" s="261"/>
      <c r="E509" s="261"/>
    </row>
    <row r="510" customFormat="false" ht="12.75" hidden="false" customHeight="false" outlineLevel="0" collapsed="false">
      <c r="C510" s="261"/>
      <c r="D510" s="261"/>
      <c r="E510" s="261"/>
    </row>
    <row r="511" customFormat="false" ht="12.75" hidden="false" customHeight="false" outlineLevel="0" collapsed="false">
      <c r="C511" s="261"/>
      <c r="D511" s="261"/>
      <c r="E511" s="261"/>
    </row>
    <row r="512" customFormat="false" ht="12.75" hidden="false" customHeight="false" outlineLevel="0" collapsed="false">
      <c r="C512" s="261"/>
      <c r="D512" s="261"/>
      <c r="E512" s="261"/>
    </row>
    <row r="513" customFormat="false" ht="12.75" hidden="false" customHeight="false" outlineLevel="0" collapsed="false">
      <c r="C513" s="261"/>
      <c r="D513" s="261"/>
      <c r="E513" s="261"/>
    </row>
    <row r="514" customFormat="false" ht="12.75" hidden="false" customHeight="false" outlineLevel="0" collapsed="false">
      <c r="C514" s="261"/>
      <c r="D514" s="261"/>
      <c r="E514" s="261"/>
    </row>
    <row r="515" customFormat="false" ht="12.75" hidden="false" customHeight="false" outlineLevel="0" collapsed="false">
      <c r="C515" s="261"/>
      <c r="D515" s="261"/>
      <c r="E515" s="261"/>
    </row>
    <row r="516" customFormat="false" ht="12.75" hidden="false" customHeight="false" outlineLevel="0" collapsed="false">
      <c r="C516" s="261"/>
      <c r="D516" s="261"/>
      <c r="E516" s="261"/>
    </row>
    <row r="517" customFormat="false" ht="12.75" hidden="false" customHeight="false" outlineLevel="0" collapsed="false">
      <c r="C517" s="261"/>
      <c r="D517" s="261"/>
      <c r="E517" s="261"/>
    </row>
    <row r="518" customFormat="false" ht="12.75" hidden="false" customHeight="false" outlineLevel="0" collapsed="false">
      <c r="C518" s="261"/>
      <c r="D518" s="261"/>
      <c r="E518" s="261"/>
    </row>
    <row r="519" customFormat="false" ht="12.75" hidden="false" customHeight="false" outlineLevel="0" collapsed="false">
      <c r="C519" s="261"/>
      <c r="D519" s="261"/>
      <c r="E519" s="261"/>
    </row>
    <row r="520" customFormat="false" ht="12.75" hidden="false" customHeight="false" outlineLevel="0" collapsed="false">
      <c r="C520" s="261"/>
      <c r="D520" s="261"/>
      <c r="E520" s="261"/>
    </row>
    <row r="521" customFormat="false" ht="12.75" hidden="false" customHeight="false" outlineLevel="0" collapsed="false">
      <c r="C521" s="261"/>
      <c r="D521" s="261"/>
      <c r="E521" s="261"/>
    </row>
    <row r="522" customFormat="false" ht="12.75" hidden="false" customHeight="false" outlineLevel="0" collapsed="false">
      <c r="C522" s="261"/>
      <c r="D522" s="261"/>
      <c r="E522" s="261"/>
    </row>
    <row r="523" customFormat="false" ht="12.75" hidden="false" customHeight="false" outlineLevel="0" collapsed="false">
      <c r="C523" s="261"/>
      <c r="D523" s="261"/>
      <c r="E523" s="261"/>
    </row>
    <row r="524" customFormat="false" ht="12.75" hidden="false" customHeight="false" outlineLevel="0" collapsed="false">
      <c r="C524" s="261"/>
      <c r="D524" s="261"/>
      <c r="E524" s="261"/>
    </row>
    <row r="525" customFormat="false" ht="12.75" hidden="false" customHeight="false" outlineLevel="0" collapsed="false">
      <c r="C525" s="261"/>
      <c r="D525" s="261"/>
      <c r="E525" s="261"/>
    </row>
    <row r="526" customFormat="false" ht="12.75" hidden="false" customHeight="false" outlineLevel="0" collapsed="false">
      <c r="C526" s="261"/>
      <c r="D526" s="261"/>
      <c r="E526" s="261"/>
    </row>
    <row r="527" customFormat="false" ht="12.75" hidden="false" customHeight="false" outlineLevel="0" collapsed="false">
      <c r="C527" s="261"/>
      <c r="D527" s="261"/>
      <c r="E527" s="261"/>
    </row>
    <row r="528" customFormat="false" ht="12.75" hidden="false" customHeight="false" outlineLevel="0" collapsed="false">
      <c r="C528" s="261"/>
      <c r="D528" s="261"/>
      <c r="E528" s="261"/>
    </row>
    <row r="529" customFormat="false" ht="12.75" hidden="false" customHeight="false" outlineLevel="0" collapsed="false">
      <c r="C529" s="261"/>
      <c r="D529" s="261"/>
      <c r="E529" s="261"/>
    </row>
    <row r="530" customFormat="false" ht="12.75" hidden="false" customHeight="false" outlineLevel="0" collapsed="false">
      <c r="C530" s="261"/>
      <c r="D530" s="261"/>
      <c r="E530" s="261"/>
    </row>
    <row r="531" customFormat="false" ht="12.75" hidden="false" customHeight="false" outlineLevel="0" collapsed="false">
      <c r="C531" s="261"/>
      <c r="D531" s="261"/>
      <c r="E531" s="261"/>
    </row>
    <row r="532" customFormat="false" ht="12.75" hidden="false" customHeight="false" outlineLevel="0" collapsed="false">
      <c r="C532" s="261"/>
      <c r="D532" s="261"/>
      <c r="E532" s="261"/>
    </row>
    <row r="533" customFormat="false" ht="12.75" hidden="false" customHeight="false" outlineLevel="0" collapsed="false">
      <c r="C533" s="261"/>
      <c r="D533" s="261"/>
      <c r="E533" s="261"/>
    </row>
    <row r="534" customFormat="false" ht="12.75" hidden="false" customHeight="false" outlineLevel="0" collapsed="false">
      <c r="C534" s="261"/>
      <c r="D534" s="261"/>
      <c r="E534" s="261"/>
    </row>
    <row r="535" customFormat="false" ht="12.75" hidden="false" customHeight="false" outlineLevel="0" collapsed="false">
      <c r="C535" s="261"/>
      <c r="D535" s="261"/>
      <c r="E535" s="261"/>
    </row>
    <row r="536" customFormat="false" ht="12.75" hidden="false" customHeight="false" outlineLevel="0" collapsed="false">
      <c r="C536" s="261"/>
      <c r="D536" s="261"/>
      <c r="E536" s="261"/>
    </row>
    <row r="537" customFormat="false" ht="12.75" hidden="false" customHeight="false" outlineLevel="0" collapsed="false">
      <c r="C537" s="261"/>
      <c r="D537" s="261"/>
      <c r="E537" s="261"/>
    </row>
    <row r="538" customFormat="false" ht="12.75" hidden="false" customHeight="false" outlineLevel="0" collapsed="false">
      <c r="C538" s="261"/>
      <c r="D538" s="261"/>
      <c r="E538" s="261"/>
    </row>
    <row r="539" customFormat="false" ht="12.75" hidden="false" customHeight="false" outlineLevel="0" collapsed="false">
      <c r="C539" s="261"/>
      <c r="D539" s="261"/>
      <c r="E539" s="261"/>
    </row>
    <row r="540" customFormat="false" ht="12.75" hidden="false" customHeight="false" outlineLevel="0" collapsed="false">
      <c r="C540" s="261"/>
      <c r="D540" s="261"/>
      <c r="E540" s="261"/>
    </row>
    <row r="541" customFormat="false" ht="12.75" hidden="false" customHeight="false" outlineLevel="0" collapsed="false">
      <c r="C541" s="261"/>
      <c r="D541" s="261"/>
      <c r="E541" s="261"/>
    </row>
    <row r="542" customFormat="false" ht="12.75" hidden="false" customHeight="false" outlineLevel="0" collapsed="false">
      <c r="C542" s="261"/>
      <c r="D542" s="261"/>
      <c r="E542" s="261"/>
    </row>
    <row r="543" customFormat="false" ht="12.75" hidden="false" customHeight="false" outlineLevel="0" collapsed="false">
      <c r="C543" s="261"/>
      <c r="D543" s="261"/>
      <c r="E543" s="261"/>
    </row>
    <row r="544" customFormat="false" ht="12.75" hidden="false" customHeight="false" outlineLevel="0" collapsed="false">
      <c r="C544" s="261"/>
      <c r="D544" s="261"/>
      <c r="E544" s="261"/>
    </row>
    <row r="545" customFormat="false" ht="12.75" hidden="false" customHeight="false" outlineLevel="0" collapsed="false">
      <c r="C545" s="261"/>
      <c r="D545" s="261"/>
      <c r="E545" s="261"/>
    </row>
    <row r="546" customFormat="false" ht="12.75" hidden="false" customHeight="false" outlineLevel="0" collapsed="false">
      <c r="C546" s="261"/>
      <c r="D546" s="261"/>
      <c r="E546" s="261"/>
    </row>
    <row r="547" customFormat="false" ht="12.75" hidden="false" customHeight="false" outlineLevel="0" collapsed="false">
      <c r="C547" s="261"/>
      <c r="D547" s="261"/>
      <c r="E547" s="261"/>
    </row>
    <row r="548" customFormat="false" ht="12.75" hidden="false" customHeight="false" outlineLevel="0" collapsed="false">
      <c r="C548" s="261"/>
      <c r="D548" s="261"/>
      <c r="E548" s="261"/>
    </row>
    <row r="549" customFormat="false" ht="12.75" hidden="false" customHeight="false" outlineLevel="0" collapsed="false">
      <c r="C549" s="261"/>
      <c r="D549" s="261"/>
      <c r="E549" s="261"/>
    </row>
    <row r="550" customFormat="false" ht="12.75" hidden="false" customHeight="false" outlineLevel="0" collapsed="false">
      <c r="C550" s="261"/>
      <c r="D550" s="261"/>
      <c r="E550" s="261"/>
    </row>
    <row r="551" customFormat="false" ht="12.75" hidden="false" customHeight="false" outlineLevel="0" collapsed="false">
      <c r="C551" s="261"/>
      <c r="D551" s="261"/>
      <c r="E551" s="261"/>
    </row>
    <row r="552" customFormat="false" ht="12.75" hidden="false" customHeight="false" outlineLevel="0" collapsed="false">
      <c r="C552" s="261"/>
      <c r="D552" s="261"/>
      <c r="E552" s="261"/>
    </row>
    <row r="553" customFormat="false" ht="12.75" hidden="false" customHeight="false" outlineLevel="0" collapsed="false">
      <c r="C553" s="261"/>
      <c r="D553" s="261"/>
      <c r="E553" s="261"/>
    </row>
    <row r="554" customFormat="false" ht="12.75" hidden="false" customHeight="false" outlineLevel="0" collapsed="false">
      <c r="C554" s="261"/>
      <c r="D554" s="261"/>
      <c r="E554" s="261"/>
    </row>
    <row r="555" customFormat="false" ht="12.75" hidden="false" customHeight="false" outlineLevel="0" collapsed="false">
      <c r="C555" s="261"/>
      <c r="D555" s="261"/>
      <c r="E555" s="261"/>
    </row>
    <row r="556" customFormat="false" ht="12.75" hidden="false" customHeight="false" outlineLevel="0" collapsed="false">
      <c r="C556" s="261"/>
      <c r="D556" s="261"/>
      <c r="E556" s="261"/>
    </row>
    <row r="557" customFormat="false" ht="12.75" hidden="false" customHeight="false" outlineLevel="0" collapsed="false">
      <c r="C557" s="261"/>
      <c r="D557" s="261"/>
      <c r="E557" s="261"/>
    </row>
    <row r="558" customFormat="false" ht="12.75" hidden="false" customHeight="false" outlineLevel="0" collapsed="false">
      <c r="C558" s="261"/>
      <c r="D558" s="261"/>
      <c r="E558" s="261"/>
    </row>
    <row r="559" customFormat="false" ht="12.75" hidden="false" customHeight="false" outlineLevel="0" collapsed="false">
      <c r="C559" s="261"/>
      <c r="D559" s="261"/>
      <c r="E559" s="261"/>
    </row>
    <row r="560" customFormat="false" ht="12.75" hidden="false" customHeight="false" outlineLevel="0" collapsed="false">
      <c r="C560" s="261"/>
      <c r="D560" s="261"/>
      <c r="E560" s="261"/>
    </row>
    <row r="561" customFormat="false" ht="12.75" hidden="false" customHeight="false" outlineLevel="0" collapsed="false">
      <c r="C561" s="261"/>
      <c r="D561" s="261"/>
      <c r="E561" s="261"/>
    </row>
    <row r="562" customFormat="false" ht="12.75" hidden="false" customHeight="false" outlineLevel="0" collapsed="false">
      <c r="C562" s="261"/>
      <c r="D562" s="261"/>
      <c r="E562" s="261"/>
    </row>
    <row r="563" customFormat="false" ht="12.75" hidden="false" customHeight="false" outlineLevel="0" collapsed="false">
      <c r="C563" s="261"/>
      <c r="D563" s="261"/>
      <c r="E563" s="261"/>
    </row>
    <row r="564" customFormat="false" ht="12.75" hidden="false" customHeight="false" outlineLevel="0" collapsed="false">
      <c r="C564" s="261"/>
      <c r="D564" s="261"/>
      <c r="E564" s="261"/>
    </row>
    <row r="565" customFormat="false" ht="12.75" hidden="false" customHeight="false" outlineLevel="0" collapsed="false">
      <c r="C565" s="261"/>
      <c r="D565" s="261"/>
      <c r="E565" s="261"/>
    </row>
    <row r="566" customFormat="false" ht="12.75" hidden="false" customHeight="false" outlineLevel="0" collapsed="false">
      <c r="C566" s="261"/>
      <c r="D566" s="261"/>
      <c r="E566" s="261"/>
    </row>
    <row r="567" customFormat="false" ht="12.75" hidden="false" customHeight="false" outlineLevel="0" collapsed="false">
      <c r="C567" s="261"/>
      <c r="D567" s="261"/>
      <c r="E567" s="261"/>
    </row>
    <row r="568" customFormat="false" ht="12.75" hidden="false" customHeight="false" outlineLevel="0" collapsed="false">
      <c r="C568" s="261"/>
      <c r="D568" s="261"/>
      <c r="E568" s="261"/>
    </row>
    <row r="569" customFormat="false" ht="12.75" hidden="false" customHeight="false" outlineLevel="0" collapsed="false">
      <c r="C569" s="261"/>
      <c r="D569" s="261"/>
      <c r="E569" s="261"/>
    </row>
    <row r="570" customFormat="false" ht="12.75" hidden="false" customHeight="false" outlineLevel="0" collapsed="false">
      <c r="C570" s="261"/>
      <c r="D570" s="261"/>
      <c r="E570" s="261"/>
    </row>
    <row r="571" customFormat="false" ht="12.75" hidden="false" customHeight="false" outlineLevel="0" collapsed="false">
      <c r="C571" s="261"/>
      <c r="D571" s="261"/>
      <c r="E571" s="261"/>
    </row>
    <row r="572" customFormat="false" ht="12.75" hidden="false" customHeight="false" outlineLevel="0" collapsed="false">
      <c r="C572" s="261"/>
      <c r="D572" s="261"/>
      <c r="E572" s="261"/>
    </row>
    <row r="573" customFormat="false" ht="12.75" hidden="false" customHeight="false" outlineLevel="0" collapsed="false">
      <c r="C573" s="261"/>
      <c r="D573" s="261"/>
      <c r="E573" s="261"/>
    </row>
    <row r="574" customFormat="false" ht="12.75" hidden="false" customHeight="false" outlineLevel="0" collapsed="false">
      <c r="C574" s="261"/>
      <c r="D574" s="261"/>
      <c r="E574" s="261"/>
    </row>
    <row r="575" customFormat="false" ht="12.75" hidden="false" customHeight="false" outlineLevel="0" collapsed="false">
      <c r="C575" s="261"/>
      <c r="D575" s="261"/>
      <c r="E575" s="261"/>
    </row>
    <row r="576" customFormat="false" ht="12.75" hidden="false" customHeight="false" outlineLevel="0" collapsed="false">
      <c r="C576" s="261"/>
      <c r="D576" s="261"/>
      <c r="E576" s="261"/>
    </row>
    <row r="577" customFormat="false" ht="12.75" hidden="false" customHeight="false" outlineLevel="0" collapsed="false">
      <c r="C577" s="261"/>
      <c r="D577" s="261"/>
      <c r="E577" s="261"/>
    </row>
    <row r="578" customFormat="false" ht="12.75" hidden="false" customHeight="false" outlineLevel="0" collapsed="false">
      <c r="C578" s="261"/>
      <c r="D578" s="261"/>
      <c r="E578" s="261"/>
    </row>
    <row r="579" customFormat="false" ht="12.75" hidden="false" customHeight="false" outlineLevel="0" collapsed="false">
      <c r="C579" s="261"/>
      <c r="D579" s="261"/>
      <c r="E579" s="261"/>
    </row>
    <row r="580" customFormat="false" ht="12.75" hidden="false" customHeight="false" outlineLevel="0" collapsed="false">
      <c r="C580" s="261"/>
      <c r="D580" s="261"/>
      <c r="E580" s="261"/>
    </row>
    <row r="581" customFormat="false" ht="12.75" hidden="false" customHeight="false" outlineLevel="0" collapsed="false">
      <c r="C581" s="261"/>
      <c r="D581" s="261"/>
      <c r="E581" s="261"/>
    </row>
    <row r="582" customFormat="false" ht="12.75" hidden="false" customHeight="false" outlineLevel="0" collapsed="false">
      <c r="C582" s="261"/>
      <c r="D582" s="261"/>
      <c r="E582" s="261"/>
    </row>
    <row r="583" customFormat="false" ht="12.75" hidden="false" customHeight="false" outlineLevel="0" collapsed="false">
      <c r="C583" s="261"/>
      <c r="D583" s="261"/>
      <c r="E583" s="261"/>
    </row>
    <row r="584" customFormat="false" ht="12.75" hidden="false" customHeight="false" outlineLevel="0" collapsed="false">
      <c r="C584" s="261"/>
      <c r="D584" s="261"/>
      <c r="E584" s="261"/>
    </row>
    <row r="585" customFormat="false" ht="12.75" hidden="false" customHeight="false" outlineLevel="0" collapsed="false">
      <c r="C585" s="261"/>
      <c r="D585" s="261"/>
      <c r="E585" s="261"/>
    </row>
    <row r="586" customFormat="false" ht="12.75" hidden="false" customHeight="false" outlineLevel="0" collapsed="false">
      <c r="C586" s="261"/>
      <c r="D586" s="261"/>
      <c r="E586" s="261"/>
    </row>
    <row r="587" customFormat="false" ht="12.75" hidden="false" customHeight="false" outlineLevel="0" collapsed="false">
      <c r="C587" s="261"/>
      <c r="D587" s="261"/>
      <c r="E587" s="261"/>
    </row>
    <row r="588" customFormat="false" ht="12.75" hidden="false" customHeight="false" outlineLevel="0" collapsed="false">
      <c r="C588" s="261"/>
      <c r="D588" s="261"/>
      <c r="E588" s="261"/>
    </row>
    <row r="589" customFormat="false" ht="12.75" hidden="false" customHeight="false" outlineLevel="0" collapsed="false">
      <c r="C589" s="261"/>
      <c r="D589" s="261"/>
      <c r="E589" s="261"/>
    </row>
    <row r="590" customFormat="false" ht="12.75" hidden="false" customHeight="false" outlineLevel="0" collapsed="false">
      <c r="C590" s="261"/>
      <c r="D590" s="261"/>
      <c r="E590" s="261"/>
    </row>
    <row r="591" customFormat="false" ht="12.75" hidden="false" customHeight="false" outlineLevel="0" collapsed="false">
      <c r="C591" s="261"/>
      <c r="D591" s="261"/>
      <c r="E591" s="261"/>
    </row>
    <row r="592" customFormat="false" ht="12.75" hidden="false" customHeight="false" outlineLevel="0" collapsed="false">
      <c r="C592" s="261"/>
      <c r="D592" s="261"/>
      <c r="E592" s="261"/>
    </row>
    <row r="593" customFormat="false" ht="12.75" hidden="false" customHeight="false" outlineLevel="0" collapsed="false">
      <c r="C593" s="261"/>
      <c r="D593" s="261"/>
      <c r="E593" s="261"/>
    </row>
    <row r="594" customFormat="false" ht="12.75" hidden="false" customHeight="false" outlineLevel="0" collapsed="false">
      <c r="C594" s="261"/>
      <c r="D594" s="261"/>
      <c r="E594" s="261"/>
    </row>
    <row r="595" customFormat="false" ht="12.75" hidden="false" customHeight="false" outlineLevel="0" collapsed="false">
      <c r="C595" s="261"/>
      <c r="D595" s="261"/>
      <c r="E595" s="261"/>
    </row>
    <row r="596" customFormat="false" ht="12.75" hidden="false" customHeight="false" outlineLevel="0" collapsed="false">
      <c r="C596" s="261"/>
      <c r="D596" s="261"/>
      <c r="E596" s="261"/>
    </row>
    <row r="597" customFormat="false" ht="12.75" hidden="false" customHeight="false" outlineLevel="0" collapsed="false">
      <c r="C597" s="261"/>
      <c r="D597" s="261"/>
      <c r="E597" s="261"/>
    </row>
    <row r="598" customFormat="false" ht="12.75" hidden="false" customHeight="false" outlineLevel="0" collapsed="false">
      <c r="C598" s="261"/>
      <c r="D598" s="261"/>
      <c r="E598" s="261"/>
    </row>
    <row r="599" customFormat="false" ht="12.75" hidden="false" customHeight="false" outlineLevel="0" collapsed="false">
      <c r="C599" s="261"/>
      <c r="D599" s="261"/>
      <c r="E599" s="261"/>
    </row>
    <row r="600" customFormat="false" ht="12.75" hidden="false" customHeight="false" outlineLevel="0" collapsed="false">
      <c r="C600" s="261"/>
      <c r="D600" s="261"/>
      <c r="E600" s="261"/>
    </row>
    <row r="601" customFormat="false" ht="12.75" hidden="false" customHeight="false" outlineLevel="0" collapsed="false">
      <c r="C601" s="261"/>
      <c r="D601" s="261"/>
      <c r="E601" s="261"/>
    </row>
    <row r="602" customFormat="false" ht="12.75" hidden="false" customHeight="false" outlineLevel="0" collapsed="false">
      <c r="C602" s="261"/>
      <c r="D602" s="261"/>
      <c r="E602" s="261"/>
    </row>
    <row r="603" customFormat="false" ht="12.75" hidden="false" customHeight="false" outlineLevel="0" collapsed="false">
      <c r="C603" s="261"/>
      <c r="D603" s="261"/>
      <c r="E603" s="261"/>
    </row>
    <row r="604" customFormat="false" ht="12.75" hidden="false" customHeight="false" outlineLevel="0" collapsed="false">
      <c r="C604" s="261"/>
      <c r="D604" s="261"/>
      <c r="E604" s="261"/>
    </row>
    <row r="605" customFormat="false" ht="12.75" hidden="false" customHeight="false" outlineLevel="0" collapsed="false">
      <c r="C605" s="261"/>
      <c r="D605" s="261"/>
      <c r="E605" s="261"/>
    </row>
    <row r="606" customFormat="false" ht="12.75" hidden="false" customHeight="false" outlineLevel="0" collapsed="false">
      <c r="C606" s="261"/>
      <c r="D606" s="261"/>
      <c r="E606" s="261"/>
    </row>
    <row r="607" customFormat="false" ht="12.75" hidden="false" customHeight="false" outlineLevel="0" collapsed="false">
      <c r="C607" s="261"/>
      <c r="D607" s="261"/>
      <c r="E607" s="261"/>
    </row>
    <row r="608" customFormat="false" ht="12.75" hidden="false" customHeight="false" outlineLevel="0" collapsed="false">
      <c r="C608" s="261"/>
      <c r="D608" s="261"/>
      <c r="E608" s="261"/>
    </row>
    <row r="609" customFormat="false" ht="12.75" hidden="false" customHeight="false" outlineLevel="0" collapsed="false">
      <c r="C609" s="261"/>
      <c r="D609" s="261"/>
      <c r="E609" s="261"/>
    </row>
    <row r="610" customFormat="false" ht="12.75" hidden="false" customHeight="false" outlineLevel="0" collapsed="false">
      <c r="C610" s="261"/>
      <c r="D610" s="261"/>
      <c r="E610" s="261"/>
    </row>
    <row r="611" customFormat="false" ht="12.75" hidden="false" customHeight="false" outlineLevel="0" collapsed="false">
      <c r="C611" s="261"/>
      <c r="D611" s="261"/>
      <c r="E611" s="261"/>
    </row>
    <row r="612" customFormat="false" ht="12.75" hidden="false" customHeight="false" outlineLevel="0" collapsed="false">
      <c r="C612" s="261"/>
      <c r="D612" s="261"/>
      <c r="E612" s="261"/>
    </row>
    <row r="613" customFormat="false" ht="12.75" hidden="false" customHeight="false" outlineLevel="0" collapsed="false">
      <c r="C613" s="261"/>
      <c r="D613" s="261"/>
      <c r="E613" s="261"/>
    </row>
    <row r="614" customFormat="false" ht="12.75" hidden="false" customHeight="false" outlineLevel="0" collapsed="false">
      <c r="C614" s="261"/>
      <c r="D614" s="261"/>
      <c r="E614" s="261"/>
    </row>
    <row r="615" customFormat="false" ht="12.75" hidden="false" customHeight="false" outlineLevel="0" collapsed="false">
      <c r="C615" s="261"/>
      <c r="D615" s="261"/>
      <c r="E615" s="261"/>
    </row>
    <row r="616" customFormat="false" ht="12.75" hidden="false" customHeight="false" outlineLevel="0" collapsed="false">
      <c r="C616" s="261"/>
      <c r="D616" s="261"/>
      <c r="E616" s="261"/>
    </row>
    <row r="617" customFormat="false" ht="12.75" hidden="false" customHeight="false" outlineLevel="0" collapsed="false">
      <c r="C617" s="261"/>
      <c r="D617" s="261"/>
      <c r="E617" s="261"/>
    </row>
    <row r="618" customFormat="false" ht="12.75" hidden="false" customHeight="false" outlineLevel="0" collapsed="false">
      <c r="C618" s="261"/>
      <c r="D618" s="261"/>
      <c r="E618" s="261"/>
    </row>
    <row r="619" customFormat="false" ht="12.75" hidden="false" customHeight="false" outlineLevel="0" collapsed="false">
      <c r="C619" s="261"/>
      <c r="D619" s="261"/>
      <c r="E619" s="261"/>
    </row>
    <row r="620" customFormat="false" ht="12.75" hidden="false" customHeight="false" outlineLevel="0" collapsed="false">
      <c r="C620" s="261"/>
      <c r="D620" s="261"/>
      <c r="E620" s="261"/>
    </row>
    <row r="621" customFormat="false" ht="12.75" hidden="false" customHeight="false" outlineLevel="0" collapsed="false">
      <c r="C621" s="261"/>
      <c r="D621" s="261"/>
      <c r="E621" s="261"/>
    </row>
    <row r="622" customFormat="false" ht="12.75" hidden="false" customHeight="false" outlineLevel="0" collapsed="false">
      <c r="C622" s="261"/>
      <c r="D622" s="261"/>
      <c r="E622" s="261"/>
    </row>
    <row r="623" customFormat="false" ht="12.75" hidden="false" customHeight="false" outlineLevel="0" collapsed="false">
      <c r="C623" s="261"/>
      <c r="D623" s="261"/>
      <c r="E623" s="261"/>
    </row>
    <row r="624" customFormat="false" ht="12.75" hidden="false" customHeight="false" outlineLevel="0" collapsed="false">
      <c r="C624" s="261"/>
      <c r="D624" s="261"/>
      <c r="E624" s="261"/>
    </row>
    <row r="625" customFormat="false" ht="12.75" hidden="false" customHeight="false" outlineLevel="0" collapsed="false">
      <c r="C625" s="261"/>
      <c r="D625" s="261"/>
      <c r="E625" s="261"/>
    </row>
    <row r="626" customFormat="false" ht="12.75" hidden="false" customHeight="false" outlineLevel="0" collapsed="false">
      <c r="C626" s="261"/>
      <c r="D626" s="261"/>
      <c r="E626" s="261"/>
    </row>
    <row r="627" customFormat="false" ht="12.75" hidden="false" customHeight="false" outlineLevel="0" collapsed="false">
      <c r="C627" s="261"/>
      <c r="D627" s="261"/>
      <c r="E627" s="261"/>
    </row>
    <row r="628" customFormat="false" ht="12.75" hidden="false" customHeight="false" outlineLevel="0" collapsed="false">
      <c r="C628" s="261"/>
      <c r="D628" s="261"/>
      <c r="E628" s="261"/>
    </row>
    <row r="629" customFormat="false" ht="12.75" hidden="false" customHeight="false" outlineLevel="0" collapsed="false">
      <c r="C629" s="261"/>
      <c r="D629" s="261"/>
      <c r="E629" s="261"/>
    </row>
    <row r="630" customFormat="false" ht="12.75" hidden="false" customHeight="false" outlineLevel="0" collapsed="false">
      <c r="C630" s="261"/>
      <c r="D630" s="261"/>
      <c r="E630" s="261"/>
    </row>
    <row r="631" customFormat="false" ht="12.75" hidden="false" customHeight="false" outlineLevel="0" collapsed="false">
      <c r="C631" s="261"/>
      <c r="D631" s="261"/>
      <c r="E631" s="261"/>
    </row>
    <row r="632" customFormat="false" ht="12.75" hidden="false" customHeight="false" outlineLevel="0" collapsed="false">
      <c r="C632" s="261"/>
      <c r="D632" s="261"/>
      <c r="E632" s="261"/>
    </row>
    <row r="633" customFormat="false" ht="12.75" hidden="false" customHeight="false" outlineLevel="0" collapsed="false">
      <c r="C633" s="261"/>
      <c r="D633" s="261"/>
      <c r="E633" s="261"/>
    </row>
    <row r="634" customFormat="false" ht="12.75" hidden="false" customHeight="false" outlineLevel="0" collapsed="false">
      <c r="C634" s="261"/>
      <c r="D634" s="261"/>
      <c r="E634" s="261"/>
    </row>
    <row r="635" customFormat="false" ht="12.75" hidden="false" customHeight="false" outlineLevel="0" collapsed="false">
      <c r="C635" s="261"/>
      <c r="D635" s="261"/>
      <c r="E635" s="261"/>
    </row>
    <row r="636" customFormat="false" ht="12.75" hidden="false" customHeight="false" outlineLevel="0" collapsed="false">
      <c r="C636" s="261"/>
      <c r="D636" s="261"/>
      <c r="E636" s="261"/>
    </row>
    <row r="637" customFormat="false" ht="12.75" hidden="false" customHeight="false" outlineLevel="0" collapsed="false">
      <c r="C637" s="261"/>
      <c r="D637" s="261"/>
      <c r="E637" s="261"/>
    </row>
    <row r="638" customFormat="false" ht="12.75" hidden="false" customHeight="false" outlineLevel="0" collapsed="false">
      <c r="C638" s="261"/>
      <c r="D638" s="261"/>
      <c r="E638" s="261"/>
    </row>
    <row r="639" customFormat="false" ht="12.75" hidden="false" customHeight="false" outlineLevel="0" collapsed="false">
      <c r="C639" s="261"/>
      <c r="D639" s="261"/>
      <c r="E639" s="261"/>
    </row>
    <row r="640" customFormat="false" ht="12.75" hidden="false" customHeight="false" outlineLevel="0" collapsed="false">
      <c r="C640" s="261"/>
      <c r="D640" s="261"/>
      <c r="E640" s="261"/>
    </row>
    <row r="641" customFormat="false" ht="12.75" hidden="false" customHeight="false" outlineLevel="0" collapsed="false">
      <c r="C641" s="261"/>
      <c r="D641" s="261"/>
      <c r="E641" s="261"/>
    </row>
    <row r="642" customFormat="false" ht="12.75" hidden="false" customHeight="false" outlineLevel="0" collapsed="false">
      <c r="C642" s="261"/>
      <c r="D642" s="261"/>
      <c r="E642" s="261"/>
    </row>
    <row r="643" customFormat="false" ht="12.75" hidden="false" customHeight="false" outlineLevel="0" collapsed="false">
      <c r="C643" s="261"/>
      <c r="D643" s="261"/>
      <c r="E643" s="261"/>
    </row>
    <row r="644" customFormat="false" ht="12.75" hidden="false" customHeight="false" outlineLevel="0" collapsed="false">
      <c r="C644" s="261"/>
      <c r="D644" s="261"/>
      <c r="E644" s="261"/>
    </row>
    <row r="645" customFormat="false" ht="12.75" hidden="false" customHeight="false" outlineLevel="0" collapsed="false">
      <c r="C645" s="261"/>
      <c r="D645" s="261"/>
      <c r="E645" s="261"/>
    </row>
    <row r="646" customFormat="false" ht="12.75" hidden="false" customHeight="false" outlineLevel="0" collapsed="false">
      <c r="C646" s="261"/>
      <c r="D646" s="261"/>
      <c r="E646" s="261"/>
    </row>
    <row r="647" customFormat="false" ht="12.75" hidden="false" customHeight="false" outlineLevel="0" collapsed="false">
      <c r="C647" s="261"/>
      <c r="D647" s="261"/>
      <c r="E647" s="261"/>
    </row>
    <row r="648" customFormat="false" ht="12.75" hidden="false" customHeight="false" outlineLevel="0" collapsed="false">
      <c r="C648" s="261"/>
      <c r="D648" s="261"/>
      <c r="E648" s="261"/>
    </row>
    <row r="649" customFormat="false" ht="12.75" hidden="false" customHeight="false" outlineLevel="0" collapsed="false">
      <c r="C649" s="261"/>
      <c r="D649" s="261"/>
      <c r="E649" s="261"/>
    </row>
    <row r="650" customFormat="false" ht="12.75" hidden="false" customHeight="false" outlineLevel="0" collapsed="false">
      <c r="C650" s="261"/>
      <c r="D650" s="261"/>
      <c r="E650" s="261"/>
    </row>
    <row r="651" customFormat="false" ht="12.75" hidden="false" customHeight="false" outlineLevel="0" collapsed="false">
      <c r="C651" s="261"/>
      <c r="D651" s="261"/>
      <c r="E651" s="261"/>
    </row>
    <row r="652" customFormat="false" ht="12.75" hidden="false" customHeight="false" outlineLevel="0" collapsed="false">
      <c r="C652" s="261"/>
      <c r="D652" s="261"/>
      <c r="E652" s="261"/>
    </row>
    <row r="653" customFormat="false" ht="12.75" hidden="false" customHeight="false" outlineLevel="0" collapsed="false">
      <c r="C653" s="261"/>
      <c r="D653" s="261"/>
      <c r="E653" s="261"/>
    </row>
    <row r="654" customFormat="false" ht="12.75" hidden="false" customHeight="false" outlineLevel="0" collapsed="false">
      <c r="C654" s="261"/>
      <c r="D654" s="261"/>
      <c r="E654" s="261"/>
    </row>
    <row r="655" customFormat="false" ht="12.75" hidden="false" customHeight="false" outlineLevel="0" collapsed="false">
      <c r="C655" s="261"/>
      <c r="D655" s="261"/>
      <c r="E655" s="261"/>
    </row>
    <row r="656" customFormat="false" ht="12.75" hidden="false" customHeight="false" outlineLevel="0" collapsed="false">
      <c r="C656" s="261"/>
      <c r="D656" s="261"/>
      <c r="E656" s="261"/>
    </row>
    <row r="657" customFormat="false" ht="12.75" hidden="false" customHeight="false" outlineLevel="0" collapsed="false">
      <c r="C657" s="261"/>
      <c r="D657" s="261"/>
      <c r="E657" s="261"/>
    </row>
    <row r="658" customFormat="false" ht="12.75" hidden="false" customHeight="false" outlineLevel="0" collapsed="false">
      <c r="C658" s="261"/>
      <c r="D658" s="261"/>
      <c r="E658" s="261"/>
    </row>
    <row r="659" customFormat="false" ht="12.75" hidden="false" customHeight="false" outlineLevel="0" collapsed="false">
      <c r="C659" s="261"/>
      <c r="D659" s="261"/>
      <c r="E659" s="261"/>
    </row>
    <row r="660" customFormat="false" ht="12.75" hidden="false" customHeight="false" outlineLevel="0" collapsed="false">
      <c r="C660" s="261"/>
      <c r="D660" s="261"/>
      <c r="E660" s="261"/>
    </row>
    <row r="661" customFormat="false" ht="12.75" hidden="false" customHeight="false" outlineLevel="0" collapsed="false">
      <c r="C661" s="261"/>
      <c r="D661" s="261"/>
      <c r="E661" s="261"/>
    </row>
    <row r="662" customFormat="false" ht="12.75" hidden="false" customHeight="false" outlineLevel="0" collapsed="false">
      <c r="C662" s="261"/>
      <c r="D662" s="261"/>
      <c r="E662" s="261"/>
    </row>
    <row r="663" customFormat="false" ht="12.75" hidden="false" customHeight="false" outlineLevel="0" collapsed="false">
      <c r="C663" s="261"/>
      <c r="D663" s="261"/>
      <c r="E663" s="261"/>
    </row>
    <row r="664" customFormat="false" ht="12.75" hidden="false" customHeight="false" outlineLevel="0" collapsed="false">
      <c r="C664" s="261"/>
      <c r="D664" s="261"/>
      <c r="E664" s="261"/>
    </row>
    <row r="665" customFormat="false" ht="12.75" hidden="false" customHeight="false" outlineLevel="0" collapsed="false">
      <c r="C665" s="261"/>
      <c r="D665" s="261"/>
      <c r="E665" s="261"/>
    </row>
    <row r="666" customFormat="false" ht="12.75" hidden="false" customHeight="false" outlineLevel="0" collapsed="false">
      <c r="C666" s="261"/>
      <c r="D666" s="261"/>
      <c r="E666" s="261"/>
    </row>
    <row r="667" customFormat="false" ht="12.75" hidden="false" customHeight="false" outlineLevel="0" collapsed="false">
      <c r="C667" s="261"/>
      <c r="D667" s="261"/>
      <c r="E667" s="261"/>
    </row>
    <row r="668" customFormat="false" ht="12.75" hidden="false" customHeight="false" outlineLevel="0" collapsed="false">
      <c r="C668" s="261"/>
      <c r="D668" s="261"/>
      <c r="E668" s="261"/>
    </row>
    <row r="669" customFormat="false" ht="12.75" hidden="false" customHeight="false" outlineLevel="0" collapsed="false">
      <c r="C669" s="261"/>
      <c r="D669" s="261"/>
      <c r="E669" s="261"/>
    </row>
    <row r="670" customFormat="false" ht="12.75" hidden="false" customHeight="false" outlineLevel="0" collapsed="false">
      <c r="C670" s="261"/>
      <c r="D670" s="261"/>
      <c r="E670" s="261"/>
    </row>
    <row r="671" customFormat="false" ht="12.75" hidden="false" customHeight="false" outlineLevel="0" collapsed="false">
      <c r="C671" s="261"/>
      <c r="D671" s="261"/>
      <c r="E671" s="261"/>
    </row>
    <row r="672" customFormat="false" ht="12.75" hidden="false" customHeight="false" outlineLevel="0" collapsed="false">
      <c r="C672" s="261"/>
      <c r="D672" s="261"/>
      <c r="E672" s="261"/>
    </row>
    <row r="673" customFormat="false" ht="12.75" hidden="false" customHeight="false" outlineLevel="0" collapsed="false">
      <c r="C673" s="261"/>
      <c r="D673" s="261"/>
      <c r="E673" s="261"/>
    </row>
    <row r="674" customFormat="false" ht="12.75" hidden="false" customHeight="false" outlineLevel="0" collapsed="false">
      <c r="C674" s="261"/>
      <c r="D674" s="261"/>
      <c r="E674" s="261"/>
    </row>
    <row r="675" customFormat="false" ht="12.75" hidden="false" customHeight="false" outlineLevel="0" collapsed="false">
      <c r="C675" s="261"/>
      <c r="D675" s="261"/>
      <c r="E675" s="261"/>
    </row>
    <row r="676" customFormat="false" ht="12.75" hidden="false" customHeight="false" outlineLevel="0" collapsed="false">
      <c r="C676" s="261"/>
      <c r="D676" s="261"/>
      <c r="E676" s="261"/>
    </row>
    <row r="677" customFormat="false" ht="12.75" hidden="false" customHeight="false" outlineLevel="0" collapsed="false">
      <c r="C677" s="261"/>
      <c r="D677" s="261"/>
      <c r="E677" s="261"/>
    </row>
    <row r="678" customFormat="false" ht="12.75" hidden="false" customHeight="false" outlineLevel="0" collapsed="false">
      <c r="C678" s="261"/>
      <c r="D678" s="261"/>
      <c r="E678" s="261"/>
    </row>
    <row r="679" customFormat="false" ht="12.75" hidden="false" customHeight="false" outlineLevel="0" collapsed="false">
      <c r="C679" s="261"/>
      <c r="D679" s="261"/>
      <c r="E679" s="261"/>
    </row>
    <row r="680" customFormat="false" ht="12.75" hidden="false" customHeight="false" outlineLevel="0" collapsed="false">
      <c r="C680" s="261"/>
      <c r="D680" s="261"/>
      <c r="E680" s="261"/>
    </row>
    <row r="681" customFormat="false" ht="12.75" hidden="false" customHeight="false" outlineLevel="0" collapsed="false">
      <c r="C681" s="261"/>
      <c r="D681" s="261"/>
      <c r="E681" s="261"/>
    </row>
    <row r="682" customFormat="false" ht="12.75" hidden="false" customHeight="false" outlineLevel="0" collapsed="false">
      <c r="C682" s="261"/>
      <c r="D682" s="261"/>
      <c r="E682" s="261"/>
    </row>
    <row r="683" customFormat="false" ht="12.75" hidden="false" customHeight="false" outlineLevel="0" collapsed="false">
      <c r="C683" s="261"/>
      <c r="D683" s="261"/>
      <c r="E683" s="261"/>
    </row>
    <row r="684" customFormat="false" ht="12.75" hidden="false" customHeight="false" outlineLevel="0" collapsed="false">
      <c r="C684" s="261"/>
      <c r="D684" s="261"/>
      <c r="E684" s="261"/>
    </row>
    <row r="685" customFormat="false" ht="12.75" hidden="false" customHeight="false" outlineLevel="0" collapsed="false">
      <c r="C685" s="261"/>
      <c r="D685" s="261"/>
      <c r="E685" s="261"/>
    </row>
    <row r="686" customFormat="false" ht="12.75" hidden="false" customHeight="false" outlineLevel="0" collapsed="false">
      <c r="C686" s="261"/>
      <c r="D686" s="261"/>
      <c r="E686" s="261"/>
    </row>
    <row r="687" customFormat="false" ht="12.75" hidden="false" customHeight="false" outlineLevel="0" collapsed="false">
      <c r="C687" s="261"/>
      <c r="D687" s="261"/>
      <c r="E687" s="261"/>
    </row>
    <row r="688" customFormat="false" ht="12.75" hidden="false" customHeight="false" outlineLevel="0" collapsed="false">
      <c r="C688" s="261"/>
      <c r="D688" s="261"/>
      <c r="E688" s="261"/>
    </row>
    <row r="689" customFormat="false" ht="12.75" hidden="false" customHeight="false" outlineLevel="0" collapsed="false">
      <c r="C689" s="261"/>
      <c r="D689" s="261"/>
      <c r="E689" s="261"/>
    </row>
    <row r="690" customFormat="false" ht="12.75" hidden="false" customHeight="false" outlineLevel="0" collapsed="false">
      <c r="C690" s="261"/>
      <c r="D690" s="261"/>
      <c r="E690" s="261"/>
    </row>
    <row r="691" customFormat="false" ht="12.75" hidden="false" customHeight="false" outlineLevel="0" collapsed="false">
      <c r="C691" s="261"/>
      <c r="D691" s="261"/>
      <c r="E691" s="261"/>
    </row>
    <row r="692" customFormat="false" ht="12.75" hidden="false" customHeight="false" outlineLevel="0" collapsed="false">
      <c r="C692" s="261"/>
      <c r="D692" s="261"/>
      <c r="E692" s="261"/>
    </row>
    <row r="693" customFormat="false" ht="12.75" hidden="false" customHeight="false" outlineLevel="0" collapsed="false">
      <c r="C693" s="261"/>
      <c r="D693" s="261"/>
      <c r="E693" s="261"/>
    </row>
    <row r="694" customFormat="false" ht="12.75" hidden="false" customHeight="false" outlineLevel="0" collapsed="false">
      <c r="C694" s="261"/>
      <c r="D694" s="261"/>
      <c r="E694" s="261"/>
    </row>
    <row r="695" customFormat="false" ht="12.75" hidden="false" customHeight="false" outlineLevel="0" collapsed="false">
      <c r="C695" s="261"/>
      <c r="D695" s="261"/>
      <c r="E695" s="261"/>
    </row>
    <row r="696" customFormat="false" ht="12.75" hidden="false" customHeight="false" outlineLevel="0" collapsed="false">
      <c r="C696" s="261"/>
      <c r="D696" s="261"/>
      <c r="E696" s="261"/>
    </row>
    <row r="697" customFormat="false" ht="12.75" hidden="false" customHeight="false" outlineLevel="0" collapsed="false">
      <c r="C697" s="261"/>
      <c r="D697" s="261"/>
      <c r="E697" s="261"/>
    </row>
    <row r="698" customFormat="false" ht="12.75" hidden="false" customHeight="false" outlineLevel="0" collapsed="false">
      <c r="C698" s="261"/>
      <c r="D698" s="261"/>
      <c r="E698" s="261"/>
    </row>
    <row r="699" customFormat="false" ht="12.75" hidden="false" customHeight="false" outlineLevel="0" collapsed="false">
      <c r="C699" s="261"/>
      <c r="D699" s="261"/>
      <c r="E699" s="261"/>
    </row>
    <row r="700" customFormat="false" ht="12.75" hidden="false" customHeight="false" outlineLevel="0" collapsed="false">
      <c r="C700" s="261"/>
      <c r="D700" s="261"/>
      <c r="E700" s="261"/>
    </row>
    <row r="701" customFormat="false" ht="12.75" hidden="false" customHeight="false" outlineLevel="0" collapsed="false">
      <c r="C701" s="261"/>
      <c r="D701" s="261"/>
      <c r="E701" s="261"/>
    </row>
    <row r="702" customFormat="false" ht="12.75" hidden="false" customHeight="false" outlineLevel="0" collapsed="false">
      <c r="C702" s="261"/>
      <c r="D702" s="261"/>
      <c r="E702" s="261"/>
    </row>
    <row r="703" customFormat="false" ht="12.75" hidden="false" customHeight="false" outlineLevel="0" collapsed="false">
      <c r="C703" s="261"/>
      <c r="D703" s="261"/>
      <c r="E703" s="261"/>
    </row>
    <row r="704" customFormat="false" ht="12.75" hidden="false" customHeight="false" outlineLevel="0" collapsed="false">
      <c r="C704" s="261"/>
      <c r="D704" s="261"/>
      <c r="E704" s="261"/>
    </row>
    <row r="705" customFormat="false" ht="12.75" hidden="false" customHeight="false" outlineLevel="0" collapsed="false">
      <c r="C705" s="261"/>
      <c r="D705" s="261"/>
      <c r="E705" s="261"/>
    </row>
    <row r="706" customFormat="false" ht="12.75" hidden="false" customHeight="false" outlineLevel="0" collapsed="false">
      <c r="C706" s="261"/>
      <c r="D706" s="261"/>
      <c r="E706" s="261"/>
    </row>
    <row r="707" customFormat="false" ht="12.75" hidden="false" customHeight="false" outlineLevel="0" collapsed="false">
      <c r="C707" s="261"/>
      <c r="D707" s="261"/>
      <c r="E707" s="261"/>
    </row>
    <row r="708" customFormat="false" ht="12.75" hidden="false" customHeight="false" outlineLevel="0" collapsed="false">
      <c r="C708" s="261"/>
      <c r="D708" s="261"/>
      <c r="E708" s="261"/>
    </row>
    <row r="709" customFormat="false" ht="12.75" hidden="false" customHeight="false" outlineLevel="0" collapsed="false">
      <c r="C709" s="261"/>
      <c r="D709" s="261"/>
      <c r="E709" s="261"/>
    </row>
    <row r="710" customFormat="false" ht="12.75" hidden="false" customHeight="false" outlineLevel="0" collapsed="false">
      <c r="C710" s="261"/>
      <c r="D710" s="261"/>
      <c r="E710" s="261"/>
    </row>
    <row r="711" customFormat="false" ht="12.75" hidden="false" customHeight="false" outlineLevel="0" collapsed="false">
      <c r="C711" s="261"/>
      <c r="D711" s="261"/>
      <c r="E711" s="261"/>
    </row>
    <row r="712" customFormat="false" ht="12.75" hidden="false" customHeight="false" outlineLevel="0" collapsed="false">
      <c r="C712" s="261"/>
      <c r="D712" s="261"/>
      <c r="E712" s="261"/>
    </row>
    <row r="713" customFormat="false" ht="12.75" hidden="false" customHeight="false" outlineLevel="0" collapsed="false">
      <c r="C713" s="261"/>
      <c r="D713" s="261"/>
      <c r="E713" s="261"/>
    </row>
    <row r="714" customFormat="false" ht="12.75" hidden="false" customHeight="false" outlineLevel="0" collapsed="false">
      <c r="C714" s="261"/>
      <c r="D714" s="261"/>
      <c r="E714" s="261"/>
    </row>
    <row r="715" customFormat="false" ht="12.75" hidden="false" customHeight="false" outlineLevel="0" collapsed="false">
      <c r="C715" s="261"/>
      <c r="D715" s="261"/>
      <c r="E715" s="261"/>
    </row>
    <row r="716" customFormat="false" ht="12.75" hidden="false" customHeight="false" outlineLevel="0" collapsed="false">
      <c r="C716" s="261"/>
      <c r="D716" s="261"/>
      <c r="E716" s="261"/>
    </row>
    <row r="717" customFormat="false" ht="12.75" hidden="false" customHeight="false" outlineLevel="0" collapsed="false">
      <c r="C717" s="261"/>
      <c r="D717" s="261"/>
      <c r="E717" s="261"/>
    </row>
    <row r="718" customFormat="false" ht="12.75" hidden="false" customHeight="false" outlineLevel="0" collapsed="false">
      <c r="C718" s="261"/>
      <c r="D718" s="261"/>
      <c r="E718" s="261"/>
    </row>
    <row r="719" customFormat="false" ht="12.75" hidden="false" customHeight="false" outlineLevel="0" collapsed="false">
      <c r="C719" s="261"/>
      <c r="D719" s="261"/>
      <c r="E719" s="261"/>
    </row>
    <row r="720" customFormat="false" ht="12.75" hidden="false" customHeight="false" outlineLevel="0" collapsed="false">
      <c r="C720" s="261"/>
      <c r="D720" s="261"/>
      <c r="E720" s="261"/>
    </row>
    <row r="721" customFormat="false" ht="12.75" hidden="false" customHeight="false" outlineLevel="0" collapsed="false">
      <c r="C721" s="261"/>
      <c r="D721" s="261"/>
      <c r="E721" s="261"/>
    </row>
    <row r="722" customFormat="false" ht="12.75" hidden="false" customHeight="false" outlineLevel="0" collapsed="false">
      <c r="C722" s="261"/>
      <c r="D722" s="261"/>
      <c r="E722" s="261"/>
    </row>
    <row r="723" customFormat="false" ht="12.75" hidden="false" customHeight="false" outlineLevel="0" collapsed="false">
      <c r="C723" s="261"/>
      <c r="D723" s="261"/>
      <c r="E723" s="261"/>
    </row>
    <row r="724" customFormat="false" ht="12.75" hidden="false" customHeight="false" outlineLevel="0" collapsed="false">
      <c r="C724" s="261"/>
      <c r="D724" s="261"/>
      <c r="E724" s="261"/>
    </row>
    <row r="725" customFormat="false" ht="12.75" hidden="false" customHeight="false" outlineLevel="0" collapsed="false">
      <c r="C725" s="261"/>
      <c r="D725" s="261"/>
      <c r="E725" s="261"/>
    </row>
    <row r="726" customFormat="false" ht="12.75" hidden="false" customHeight="false" outlineLevel="0" collapsed="false">
      <c r="C726" s="261"/>
      <c r="D726" s="261"/>
      <c r="E726" s="261"/>
    </row>
    <row r="727" customFormat="false" ht="12.75" hidden="false" customHeight="false" outlineLevel="0" collapsed="false">
      <c r="C727" s="261"/>
      <c r="D727" s="261"/>
      <c r="E727" s="261"/>
    </row>
    <row r="728" customFormat="false" ht="12.75" hidden="false" customHeight="false" outlineLevel="0" collapsed="false">
      <c r="C728" s="261"/>
      <c r="D728" s="261"/>
      <c r="E728" s="261"/>
    </row>
    <row r="729" customFormat="false" ht="12.75" hidden="false" customHeight="false" outlineLevel="0" collapsed="false">
      <c r="C729" s="261"/>
      <c r="D729" s="261"/>
      <c r="E729" s="261"/>
    </row>
    <row r="730" customFormat="false" ht="12.75" hidden="false" customHeight="false" outlineLevel="0" collapsed="false">
      <c r="C730" s="261"/>
      <c r="D730" s="261"/>
      <c r="E730" s="261"/>
    </row>
    <row r="731" customFormat="false" ht="12.75" hidden="false" customHeight="false" outlineLevel="0" collapsed="false">
      <c r="C731" s="261"/>
      <c r="D731" s="261"/>
      <c r="E731" s="261"/>
    </row>
    <row r="732" customFormat="false" ht="12.75" hidden="false" customHeight="false" outlineLevel="0" collapsed="false">
      <c r="C732" s="261"/>
      <c r="D732" s="261"/>
      <c r="E732" s="261"/>
    </row>
    <row r="733" customFormat="false" ht="12.75" hidden="false" customHeight="false" outlineLevel="0" collapsed="false">
      <c r="C733" s="261"/>
      <c r="D733" s="261"/>
      <c r="E733" s="261"/>
    </row>
    <row r="734" customFormat="false" ht="12.75" hidden="false" customHeight="false" outlineLevel="0" collapsed="false">
      <c r="C734" s="261"/>
      <c r="D734" s="261"/>
      <c r="E734" s="261"/>
    </row>
    <row r="735" customFormat="false" ht="12.75" hidden="false" customHeight="false" outlineLevel="0" collapsed="false">
      <c r="C735" s="261"/>
      <c r="D735" s="261"/>
      <c r="E735" s="261"/>
    </row>
    <row r="736" customFormat="false" ht="12.75" hidden="false" customHeight="false" outlineLevel="0" collapsed="false">
      <c r="C736" s="261"/>
      <c r="D736" s="261"/>
      <c r="E736" s="261"/>
    </row>
    <row r="737" customFormat="false" ht="12.75" hidden="false" customHeight="false" outlineLevel="0" collapsed="false">
      <c r="C737" s="261"/>
      <c r="D737" s="261"/>
      <c r="E737" s="261"/>
    </row>
    <row r="738" customFormat="false" ht="12.75" hidden="false" customHeight="false" outlineLevel="0" collapsed="false">
      <c r="C738" s="261"/>
      <c r="D738" s="261"/>
      <c r="E738" s="261"/>
    </row>
    <row r="739" customFormat="false" ht="12.75" hidden="false" customHeight="false" outlineLevel="0" collapsed="false">
      <c r="C739" s="261"/>
      <c r="D739" s="261"/>
      <c r="E739" s="261"/>
    </row>
    <row r="740" customFormat="false" ht="12.75" hidden="false" customHeight="false" outlineLevel="0" collapsed="false">
      <c r="C740" s="261"/>
      <c r="D740" s="261"/>
      <c r="E740" s="261"/>
    </row>
    <row r="741" customFormat="false" ht="12.75" hidden="false" customHeight="false" outlineLevel="0" collapsed="false">
      <c r="C741" s="261"/>
      <c r="D741" s="261"/>
      <c r="E741" s="261"/>
    </row>
    <row r="742" customFormat="false" ht="12.75" hidden="false" customHeight="false" outlineLevel="0" collapsed="false">
      <c r="C742" s="261"/>
      <c r="D742" s="261"/>
      <c r="E742" s="261"/>
    </row>
    <row r="743" customFormat="false" ht="12.75" hidden="false" customHeight="false" outlineLevel="0" collapsed="false">
      <c r="C743" s="261"/>
      <c r="D743" s="261"/>
      <c r="E743" s="261"/>
    </row>
    <row r="744" customFormat="false" ht="12.75" hidden="false" customHeight="false" outlineLevel="0" collapsed="false">
      <c r="C744" s="261"/>
      <c r="D744" s="261"/>
      <c r="E744" s="261"/>
    </row>
    <row r="745" customFormat="false" ht="12.75" hidden="false" customHeight="false" outlineLevel="0" collapsed="false">
      <c r="C745" s="261"/>
      <c r="D745" s="261"/>
      <c r="E745" s="261"/>
    </row>
    <row r="746" customFormat="false" ht="12.75" hidden="false" customHeight="false" outlineLevel="0" collapsed="false">
      <c r="C746" s="261"/>
      <c r="D746" s="261"/>
      <c r="E746" s="261"/>
    </row>
    <row r="747" customFormat="false" ht="12.75" hidden="false" customHeight="false" outlineLevel="0" collapsed="false">
      <c r="C747" s="261"/>
      <c r="D747" s="261"/>
      <c r="E747" s="261"/>
    </row>
    <row r="748" customFormat="false" ht="12.75" hidden="false" customHeight="false" outlineLevel="0" collapsed="false">
      <c r="C748" s="261"/>
      <c r="D748" s="261"/>
      <c r="E748" s="261"/>
    </row>
    <row r="749" customFormat="false" ht="12.75" hidden="false" customHeight="false" outlineLevel="0" collapsed="false">
      <c r="C749" s="261"/>
      <c r="D749" s="261"/>
      <c r="E749" s="261"/>
    </row>
    <row r="750" customFormat="false" ht="12.75" hidden="false" customHeight="false" outlineLevel="0" collapsed="false">
      <c r="C750" s="261"/>
      <c r="D750" s="261"/>
      <c r="E750" s="261"/>
    </row>
    <row r="751" customFormat="false" ht="12.75" hidden="false" customHeight="false" outlineLevel="0" collapsed="false">
      <c r="C751" s="261"/>
      <c r="D751" s="261"/>
      <c r="E751" s="261"/>
    </row>
    <row r="752" customFormat="false" ht="12.75" hidden="false" customHeight="false" outlineLevel="0" collapsed="false">
      <c r="C752" s="261"/>
      <c r="D752" s="261"/>
      <c r="E752" s="261"/>
    </row>
    <row r="753" customFormat="false" ht="12.75" hidden="false" customHeight="false" outlineLevel="0" collapsed="false">
      <c r="C753" s="261"/>
      <c r="D753" s="261"/>
      <c r="E753" s="261"/>
    </row>
    <row r="754" customFormat="false" ht="12.75" hidden="false" customHeight="false" outlineLevel="0" collapsed="false">
      <c r="C754" s="261"/>
      <c r="D754" s="261"/>
      <c r="E754" s="261"/>
    </row>
    <row r="755" customFormat="false" ht="12.75" hidden="false" customHeight="false" outlineLevel="0" collapsed="false">
      <c r="C755" s="261"/>
      <c r="D755" s="261"/>
      <c r="E755" s="261"/>
    </row>
    <row r="756" customFormat="false" ht="12.75" hidden="false" customHeight="false" outlineLevel="0" collapsed="false">
      <c r="C756" s="261"/>
      <c r="D756" s="261"/>
      <c r="E756" s="261"/>
    </row>
    <row r="757" customFormat="false" ht="12.75" hidden="false" customHeight="false" outlineLevel="0" collapsed="false">
      <c r="C757" s="261"/>
      <c r="D757" s="261"/>
      <c r="E757" s="261"/>
    </row>
    <row r="758" customFormat="false" ht="12.75" hidden="false" customHeight="false" outlineLevel="0" collapsed="false">
      <c r="C758" s="261"/>
      <c r="D758" s="261"/>
      <c r="E758" s="261"/>
    </row>
    <row r="759" customFormat="false" ht="12.75" hidden="false" customHeight="false" outlineLevel="0" collapsed="false">
      <c r="C759" s="261"/>
      <c r="D759" s="261"/>
      <c r="E759" s="261"/>
    </row>
    <row r="760" customFormat="false" ht="12.75" hidden="false" customHeight="false" outlineLevel="0" collapsed="false">
      <c r="C760" s="261"/>
      <c r="D760" s="261"/>
      <c r="E760" s="261"/>
    </row>
    <row r="761" customFormat="false" ht="12.75" hidden="false" customHeight="false" outlineLevel="0" collapsed="false">
      <c r="C761" s="261"/>
      <c r="D761" s="261"/>
      <c r="E761" s="261"/>
    </row>
    <row r="762" customFormat="false" ht="12.75" hidden="false" customHeight="false" outlineLevel="0" collapsed="false">
      <c r="C762" s="261"/>
      <c r="D762" s="261"/>
      <c r="E762" s="261"/>
    </row>
    <row r="763" customFormat="false" ht="12.75" hidden="false" customHeight="false" outlineLevel="0" collapsed="false">
      <c r="C763" s="261"/>
      <c r="D763" s="261"/>
      <c r="E763" s="261"/>
    </row>
    <row r="764" customFormat="false" ht="12.75" hidden="false" customHeight="false" outlineLevel="0" collapsed="false">
      <c r="C764" s="261"/>
      <c r="D764" s="261"/>
      <c r="E764" s="261"/>
    </row>
    <row r="765" customFormat="false" ht="12.75" hidden="false" customHeight="false" outlineLevel="0" collapsed="false">
      <c r="C765" s="261"/>
      <c r="D765" s="261"/>
      <c r="E765" s="261"/>
    </row>
    <row r="766" customFormat="false" ht="12.75" hidden="false" customHeight="false" outlineLevel="0" collapsed="false">
      <c r="C766" s="261"/>
      <c r="D766" s="261"/>
      <c r="E766" s="261"/>
    </row>
    <row r="767" customFormat="false" ht="12.75" hidden="false" customHeight="false" outlineLevel="0" collapsed="false">
      <c r="C767" s="261"/>
      <c r="D767" s="261"/>
      <c r="E767" s="261"/>
    </row>
    <row r="768" customFormat="false" ht="12.75" hidden="false" customHeight="false" outlineLevel="0" collapsed="false">
      <c r="C768" s="261"/>
      <c r="D768" s="261"/>
      <c r="E768" s="261"/>
    </row>
    <row r="769" customFormat="false" ht="12.75" hidden="false" customHeight="false" outlineLevel="0" collapsed="false">
      <c r="C769" s="261"/>
      <c r="D769" s="261"/>
      <c r="E769" s="261"/>
    </row>
    <row r="770" customFormat="false" ht="12.75" hidden="false" customHeight="false" outlineLevel="0" collapsed="false">
      <c r="C770" s="261"/>
      <c r="D770" s="261"/>
      <c r="E770" s="261"/>
    </row>
    <row r="771" customFormat="false" ht="12.75" hidden="false" customHeight="false" outlineLevel="0" collapsed="false">
      <c r="C771" s="261"/>
      <c r="D771" s="261"/>
      <c r="E771" s="261"/>
    </row>
    <row r="772" customFormat="false" ht="12.75" hidden="false" customHeight="false" outlineLevel="0" collapsed="false">
      <c r="C772" s="261"/>
      <c r="D772" s="261"/>
      <c r="E772" s="261"/>
    </row>
    <row r="773" customFormat="false" ht="12.75" hidden="false" customHeight="false" outlineLevel="0" collapsed="false">
      <c r="C773" s="261"/>
      <c r="D773" s="261"/>
      <c r="E773" s="261"/>
    </row>
    <row r="774" customFormat="false" ht="12.75" hidden="false" customHeight="false" outlineLevel="0" collapsed="false">
      <c r="C774" s="261"/>
      <c r="D774" s="261"/>
      <c r="E774" s="261"/>
    </row>
    <row r="775" customFormat="false" ht="12.75" hidden="false" customHeight="false" outlineLevel="0" collapsed="false">
      <c r="C775" s="261"/>
      <c r="D775" s="261"/>
      <c r="E775" s="261"/>
    </row>
    <row r="776" customFormat="false" ht="12.75" hidden="false" customHeight="false" outlineLevel="0" collapsed="false">
      <c r="C776" s="261"/>
      <c r="D776" s="261"/>
      <c r="E776" s="261"/>
    </row>
    <row r="777" customFormat="false" ht="12.75" hidden="false" customHeight="false" outlineLevel="0" collapsed="false">
      <c r="C777" s="261"/>
      <c r="D777" s="261"/>
      <c r="E777" s="261"/>
    </row>
    <row r="778" customFormat="false" ht="12.75" hidden="false" customHeight="false" outlineLevel="0" collapsed="false">
      <c r="C778" s="261"/>
      <c r="D778" s="261"/>
      <c r="E778" s="261"/>
    </row>
    <row r="779" customFormat="false" ht="12.75" hidden="false" customHeight="false" outlineLevel="0" collapsed="false">
      <c r="C779" s="261"/>
      <c r="D779" s="261"/>
      <c r="E779" s="261"/>
    </row>
    <row r="780" customFormat="false" ht="12.75" hidden="false" customHeight="false" outlineLevel="0" collapsed="false">
      <c r="C780" s="261"/>
      <c r="D780" s="261"/>
      <c r="E780" s="261"/>
    </row>
    <row r="781" customFormat="false" ht="12.75" hidden="false" customHeight="false" outlineLevel="0" collapsed="false">
      <c r="C781" s="261"/>
      <c r="D781" s="261"/>
      <c r="E781" s="261"/>
    </row>
    <row r="782" customFormat="false" ht="12.75" hidden="false" customHeight="false" outlineLevel="0" collapsed="false">
      <c r="C782" s="261"/>
      <c r="D782" s="261"/>
      <c r="E782" s="261"/>
    </row>
    <row r="783" customFormat="false" ht="12.75" hidden="false" customHeight="false" outlineLevel="0" collapsed="false">
      <c r="C783" s="261"/>
      <c r="D783" s="261"/>
      <c r="E783" s="261"/>
    </row>
    <row r="784" customFormat="false" ht="12.75" hidden="false" customHeight="false" outlineLevel="0" collapsed="false">
      <c r="C784" s="261"/>
      <c r="D784" s="261"/>
      <c r="E784" s="261"/>
    </row>
    <row r="785" customFormat="false" ht="12.75" hidden="false" customHeight="false" outlineLevel="0" collapsed="false">
      <c r="C785" s="261"/>
      <c r="D785" s="261"/>
      <c r="E785" s="261"/>
    </row>
    <row r="786" customFormat="false" ht="12.75" hidden="false" customHeight="false" outlineLevel="0" collapsed="false">
      <c r="C786" s="261"/>
      <c r="D786" s="261"/>
      <c r="E786" s="261"/>
    </row>
    <row r="787" customFormat="false" ht="12.75" hidden="false" customHeight="false" outlineLevel="0" collapsed="false">
      <c r="C787" s="261"/>
      <c r="D787" s="261"/>
      <c r="E787" s="261"/>
    </row>
    <row r="788" customFormat="false" ht="12.75" hidden="false" customHeight="false" outlineLevel="0" collapsed="false">
      <c r="C788" s="261"/>
      <c r="D788" s="261"/>
      <c r="E788" s="261"/>
    </row>
    <row r="789" customFormat="false" ht="12.75" hidden="false" customHeight="false" outlineLevel="0" collapsed="false">
      <c r="C789" s="261"/>
      <c r="D789" s="261"/>
      <c r="E789" s="261"/>
    </row>
    <row r="790" customFormat="false" ht="12.75" hidden="false" customHeight="false" outlineLevel="0" collapsed="false">
      <c r="C790" s="261"/>
      <c r="D790" s="261"/>
      <c r="E790" s="261"/>
    </row>
    <row r="791" customFormat="false" ht="12.75" hidden="false" customHeight="false" outlineLevel="0" collapsed="false">
      <c r="C791" s="261"/>
      <c r="D791" s="261"/>
      <c r="E791" s="261"/>
    </row>
    <row r="792" customFormat="false" ht="12.75" hidden="false" customHeight="false" outlineLevel="0" collapsed="false">
      <c r="C792" s="261"/>
      <c r="D792" s="261"/>
      <c r="E792" s="261"/>
    </row>
    <row r="793" customFormat="false" ht="12.75" hidden="false" customHeight="false" outlineLevel="0" collapsed="false">
      <c r="C793" s="261"/>
      <c r="D793" s="261"/>
      <c r="E793" s="261"/>
    </row>
    <row r="794" customFormat="false" ht="12.75" hidden="false" customHeight="false" outlineLevel="0" collapsed="false">
      <c r="C794" s="261"/>
      <c r="D794" s="261"/>
      <c r="E794" s="261"/>
    </row>
    <row r="795" customFormat="false" ht="12.75" hidden="false" customHeight="false" outlineLevel="0" collapsed="false">
      <c r="C795" s="261"/>
      <c r="D795" s="261"/>
      <c r="E795" s="261"/>
    </row>
    <row r="796" customFormat="false" ht="12.75" hidden="false" customHeight="false" outlineLevel="0" collapsed="false">
      <c r="C796" s="261"/>
      <c r="D796" s="261"/>
      <c r="E796" s="261"/>
    </row>
    <row r="797" customFormat="false" ht="12.75" hidden="false" customHeight="false" outlineLevel="0" collapsed="false">
      <c r="C797" s="261"/>
      <c r="D797" s="261"/>
      <c r="E797" s="261"/>
    </row>
    <row r="798" customFormat="false" ht="12.75" hidden="false" customHeight="false" outlineLevel="0" collapsed="false">
      <c r="C798" s="261"/>
      <c r="D798" s="261"/>
      <c r="E798" s="261"/>
    </row>
    <row r="799" customFormat="false" ht="12.75" hidden="false" customHeight="false" outlineLevel="0" collapsed="false">
      <c r="C799" s="261"/>
      <c r="D799" s="261"/>
      <c r="E799" s="261"/>
    </row>
    <row r="800" customFormat="false" ht="12.75" hidden="false" customHeight="false" outlineLevel="0" collapsed="false">
      <c r="C800" s="261"/>
      <c r="D800" s="261"/>
      <c r="E800" s="261"/>
    </row>
    <row r="801" customFormat="false" ht="12.75" hidden="false" customHeight="false" outlineLevel="0" collapsed="false">
      <c r="C801" s="261"/>
      <c r="D801" s="261"/>
      <c r="E801" s="261"/>
    </row>
    <row r="802" customFormat="false" ht="12.75" hidden="false" customHeight="false" outlineLevel="0" collapsed="false">
      <c r="C802" s="261"/>
      <c r="D802" s="261"/>
      <c r="E802" s="261"/>
    </row>
    <row r="803" customFormat="false" ht="12.75" hidden="false" customHeight="false" outlineLevel="0" collapsed="false">
      <c r="C803" s="261"/>
      <c r="D803" s="261"/>
      <c r="E803" s="261"/>
    </row>
    <row r="804" customFormat="false" ht="12.75" hidden="false" customHeight="false" outlineLevel="0" collapsed="false">
      <c r="C804" s="261"/>
      <c r="D804" s="261"/>
      <c r="E804" s="261"/>
    </row>
    <row r="805" customFormat="false" ht="12.75" hidden="false" customHeight="false" outlineLevel="0" collapsed="false">
      <c r="C805" s="261"/>
      <c r="D805" s="261"/>
      <c r="E805" s="261"/>
    </row>
    <row r="806" customFormat="false" ht="12.75" hidden="false" customHeight="false" outlineLevel="0" collapsed="false">
      <c r="C806" s="261"/>
      <c r="D806" s="261"/>
      <c r="E806" s="261"/>
    </row>
    <row r="807" customFormat="false" ht="12.75" hidden="false" customHeight="false" outlineLevel="0" collapsed="false">
      <c r="C807" s="261"/>
      <c r="D807" s="261"/>
      <c r="E807" s="261"/>
    </row>
    <row r="808" customFormat="false" ht="12.75" hidden="false" customHeight="false" outlineLevel="0" collapsed="false">
      <c r="C808" s="261"/>
      <c r="D808" s="261"/>
      <c r="E808" s="261"/>
    </row>
    <row r="809" customFormat="false" ht="12.75" hidden="false" customHeight="false" outlineLevel="0" collapsed="false">
      <c r="C809" s="261"/>
      <c r="D809" s="261"/>
      <c r="E809" s="261"/>
    </row>
    <row r="810" customFormat="false" ht="12.75" hidden="false" customHeight="false" outlineLevel="0" collapsed="false">
      <c r="C810" s="261"/>
      <c r="D810" s="261"/>
      <c r="E810" s="261"/>
    </row>
    <row r="811" customFormat="false" ht="12.75" hidden="false" customHeight="false" outlineLevel="0" collapsed="false">
      <c r="C811" s="261"/>
      <c r="D811" s="261"/>
      <c r="E811" s="261"/>
    </row>
    <row r="812" customFormat="false" ht="12.75" hidden="false" customHeight="false" outlineLevel="0" collapsed="false">
      <c r="C812" s="261"/>
      <c r="D812" s="261"/>
      <c r="E812" s="261"/>
    </row>
    <row r="813" customFormat="false" ht="12.75" hidden="false" customHeight="false" outlineLevel="0" collapsed="false">
      <c r="C813" s="261"/>
      <c r="D813" s="261"/>
      <c r="E813" s="261"/>
    </row>
    <row r="814" customFormat="false" ht="12.75" hidden="false" customHeight="false" outlineLevel="0" collapsed="false">
      <c r="C814" s="261"/>
      <c r="D814" s="261"/>
      <c r="E814" s="261"/>
    </row>
    <row r="815" customFormat="false" ht="12.75" hidden="false" customHeight="false" outlineLevel="0" collapsed="false">
      <c r="C815" s="261"/>
      <c r="D815" s="261"/>
      <c r="E815" s="261"/>
    </row>
    <row r="816" customFormat="false" ht="12.75" hidden="false" customHeight="false" outlineLevel="0" collapsed="false">
      <c r="C816" s="261"/>
      <c r="D816" s="261"/>
      <c r="E816" s="261"/>
    </row>
    <row r="817" customFormat="false" ht="12.75" hidden="false" customHeight="false" outlineLevel="0" collapsed="false">
      <c r="C817" s="261"/>
      <c r="D817" s="261"/>
      <c r="E817" s="261"/>
    </row>
    <row r="818" customFormat="false" ht="12.75" hidden="false" customHeight="false" outlineLevel="0" collapsed="false">
      <c r="C818" s="261"/>
      <c r="D818" s="261"/>
      <c r="E818" s="261"/>
    </row>
    <row r="819" customFormat="false" ht="12.75" hidden="false" customHeight="false" outlineLevel="0" collapsed="false">
      <c r="C819" s="261"/>
      <c r="D819" s="261"/>
      <c r="E819" s="261"/>
    </row>
    <row r="820" customFormat="false" ht="12.75" hidden="false" customHeight="false" outlineLevel="0" collapsed="false">
      <c r="C820" s="261"/>
      <c r="D820" s="261"/>
      <c r="E820" s="261"/>
    </row>
    <row r="821" customFormat="false" ht="12.75" hidden="false" customHeight="false" outlineLevel="0" collapsed="false">
      <c r="C821" s="261"/>
      <c r="D821" s="261"/>
      <c r="E821" s="261"/>
    </row>
    <row r="822" customFormat="false" ht="12.75" hidden="false" customHeight="false" outlineLevel="0" collapsed="false">
      <c r="C822" s="261"/>
      <c r="D822" s="261"/>
      <c r="E822" s="261"/>
    </row>
    <row r="823" customFormat="false" ht="12.75" hidden="false" customHeight="false" outlineLevel="0" collapsed="false">
      <c r="C823" s="261"/>
      <c r="D823" s="261"/>
      <c r="E823" s="261"/>
    </row>
    <row r="824" customFormat="false" ht="12.75" hidden="false" customHeight="false" outlineLevel="0" collapsed="false">
      <c r="C824" s="261"/>
      <c r="D824" s="261"/>
      <c r="E824" s="261"/>
    </row>
    <row r="825" customFormat="false" ht="12.75" hidden="false" customHeight="false" outlineLevel="0" collapsed="false">
      <c r="C825" s="261"/>
      <c r="D825" s="261"/>
      <c r="E825" s="261"/>
    </row>
    <row r="826" customFormat="false" ht="12.75" hidden="false" customHeight="false" outlineLevel="0" collapsed="false">
      <c r="C826" s="261"/>
      <c r="D826" s="261"/>
      <c r="E826" s="261"/>
    </row>
    <row r="827" customFormat="false" ht="12.75" hidden="false" customHeight="false" outlineLevel="0" collapsed="false">
      <c r="C827" s="261"/>
      <c r="D827" s="261"/>
      <c r="E827" s="261"/>
    </row>
    <row r="828" customFormat="false" ht="12.75" hidden="false" customHeight="false" outlineLevel="0" collapsed="false">
      <c r="C828" s="261"/>
      <c r="D828" s="261"/>
      <c r="E828" s="261"/>
    </row>
    <row r="829" customFormat="false" ht="12.75" hidden="false" customHeight="false" outlineLevel="0" collapsed="false">
      <c r="C829" s="261"/>
      <c r="D829" s="261"/>
      <c r="E829" s="261"/>
    </row>
    <row r="830" customFormat="false" ht="12.75" hidden="false" customHeight="false" outlineLevel="0" collapsed="false">
      <c r="C830" s="261"/>
      <c r="D830" s="261"/>
      <c r="E830" s="261"/>
    </row>
    <row r="831" customFormat="false" ht="12.75" hidden="false" customHeight="false" outlineLevel="0" collapsed="false">
      <c r="C831" s="261"/>
      <c r="D831" s="261"/>
      <c r="E831" s="261"/>
    </row>
    <row r="832" customFormat="false" ht="12.75" hidden="false" customHeight="false" outlineLevel="0" collapsed="false">
      <c r="C832" s="261"/>
      <c r="D832" s="261"/>
      <c r="E832" s="261"/>
    </row>
    <row r="833" customFormat="false" ht="12.75" hidden="false" customHeight="false" outlineLevel="0" collapsed="false">
      <c r="C833" s="261"/>
      <c r="D833" s="261"/>
      <c r="E833" s="261"/>
    </row>
    <row r="834" customFormat="false" ht="12.75" hidden="false" customHeight="false" outlineLevel="0" collapsed="false">
      <c r="C834" s="261"/>
      <c r="D834" s="261"/>
      <c r="E834" s="261"/>
    </row>
    <row r="835" customFormat="false" ht="12.75" hidden="false" customHeight="false" outlineLevel="0" collapsed="false">
      <c r="C835" s="261"/>
      <c r="D835" s="261"/>
      <c r="E835" s="261"/>
    </row>
    <row r="836" customFormat="false" ht="12.75" hidden="false" customHeight="false" outlineLevel="0" collapsed="false">
      <c r="C836" s="261"/>
      <c r="D836" s="261"/>
      <c r="E836" s="261"/>
    </row>
    <row r="837" customFormat="false" ht="12.75" hidden="false" customHeight="false" outlineLevel="0" collapsed="false">
      <c r="C837" s="261"/>
      <c r="D837" s="261"/>
      <c r="E837" s="261"/>
    </row>
    <row r="838" customFormat="false" ht="12.75" hidden="false" customHeight="false" outlineLevel="0" collapsed="false">
      <c r="C838" s="261"/>
      <c r="D838" s="261"/>
      <c r="E838" s="261"/>
    </row>
    <row r="839" customFormat="false" ht="12.75" hidden="false" customHeight="false" outlineLevel="0" collapsed="false">
      <c r="C839" s="261"/>
      <c r="D839" s="261"/>
      <c r="E839" s="261"/>
    </row>
    <row r="840" customFormat="false" ht="12.75" hidden="false" customHeight="false" outlineLevel="0" collapsed="false">
      <c r="C840" s="261"/>
      <c r="D840" s="261"/>
      <c r="E840" s="261"/>
    </row>
    <row r="841" customFormat="false" ht="12.75" hidden="false" customHeight="false" outlineLevel="0" collapsed="false">
      <c r="C841" s="261"/>
      <c r="D841" s="261"/>
      <c r="E841" s="261"/>
    </row>
    <row r="842" customFormat="false" ht="12.75" hidden="false" customHeight="false" outlineLevel="0" collapsed="false">
      <c r="C842" s="261"/>
      <c r="D842" s="261"/>
      <c r="E842" s="261"/>
    </row>
    <row r="843" customFormat="false" ht="12.75" hidden="false" customHeight="false" outlineLevel="0" collapsed="false">
      <c r="C843" s="261"/>
      <c r="D843" s="261"/>
      <c r="E843" s="261"/>
    </row>
    <row r="844" customFormat="false" ht="12.75" hidden="false" customHeight="false" outlineLevel="0" collapsed="false">
      <c r="C844" s="261"/>
      <c r="D844" s="261"/>
      <c r="E844" s="261"/>
    </row>
    <row r="845" customFormat="false" ht="12.75" hidden="false" customHeight="false" outlineLevel="0" collapsed="false">
      <c r="C845" s="261"/>
      <c r="D845" s="261"/>
      <c r="E845" s="261"/>
    </row>
    <row r="846" customFormat="false" ht="12.75" hidden="false" customHeight="false" outlineLevel="0" collapsed="false">
      <c r="C846" s="261"/>
      <c r="D846" s="261"/>
      <c r="E846" s="261"/>
    </row>
    <row r="847" customFormat="false" ht="12.75" hidden="false" customHeight="false" outlineLevel="0" collapsed="false">
      <c r="C847" s="261"/>
      <c r="D847" s="261"/>
      <c r="E847" s="261"/>
    </row>
    <row r="848" customFormat="false" ht="12.75" hidden="false" customHeight="false" outlineLevel="0" collapsed="false">
      <c r="C848" s="261"/>
      <c r="D848" s="261"/>
      <c r="E848" s="261"/>
    </row>
    <row r="849" customFormat="false" ht="12.75" hidden="false" customHeight="false" outlineLevel="0" collapsed="false">
      <c r="C849" s="261"/>
      <c r="D849" s="261"/>
      <c r="E849" s="261"/>
    </row>
    <row r="850" customFormat="false" ht="12.75" hidden="false" customHeight="false" outlineLevel="0" collapsed="false">
      <c r="C850" s="261"/>
      <c r="D850" s="261"/>
      <c r="E850" s="261"/>
    </row>
    <row r="851" customFormat="false" ht="12.75" hidden="false" customHeight="false" outlineLevel="0" collapsed="false">
      <c r="C851" s="261"/>
      <c r="D851" s="261"/>
      <c r="E851" s="261"/>
    </row>
    <row r="852" customFormat="false" ht="12.75" hidden="false" customHeight="false" outlineLevel="0" collapsed="false">
      <c r="C852" s="261"/>
      <c r="D852" s="261"/>
      <c r="E852" s="261"/>
    </row>
    <row r="853" customFormat="false" ht="12.75" hidden="false" customHeight="false" outlineLevel="0" collapsed="false">
      <c r="C853" s="261"/>
      <c r="D853" s="261"/>
      <c r="E853" s="261"/>
    </row>
    <row r="854" customFormat="false" ht="12.75" hidden="false" customHeight="false" outlineLevel="0" collapsed="false">
      <c r="C854" s="261"/>
      <c r="D854" s="261"/>
      <c r="E854" s="261"/>
    </row>
    <row r="855" customFormat="false" ht="12.75" hidden="false" customHeight="false" outlineLevel="0" collapsed="false">
      <c r="C855" s="261"/>
      <c r="D855" s="261"/>
      <c r="E855" s="261"/>
    </row>
    <row r="856" customFormat="false" ht="12.75" hidden="false" customHeight="false" outlineLevel="0" collapsed="false">
      <c r="C856" s="261"/>
      <c r="D856" s="261"/>
      <c r="E856" s="261"/>
    </row>
    <row r="857" customFormat="false" ht="12.75" hidden="false" customHeight="false" outlineLevel="0" collapsed="false">
      <c r="C857" s="261"/>
      <c r="D857" s="261"/>
      <c r="E857" s="261"/>
    </row>
    <row r="858" customFormat="false" ht="12.75" hidden="false" customHeight="false" outlineLevel="0" collapsed="false">
      <c r="C858" s="261"/>
      <c r="D858" s="261"/>
      <c r="E858" s="261"/>
    </row>
    <row r="859" customFormat="false" ht="12.75" hidden="false" customHeight="false" outlineLevel="0" collapsed="false">
      <c r="C859" s="261"/>
      <c r="D859" s="261"/>
      <c r="E859" s="261"/>
    </row>
    <row r="860" customFormat="false" ht="12.75" hidden="false" customHeight="false" outlineLevel="0" collapsed="false">
      <c r="C860" s="261"/>
      <c r="D860" s="261"/>
      <c r="E860" s="261"/>
    </row>
    <row r="861" customFormat="false" ht="12.75" hidden="false" customHeight="false" outlineLevel="0" collapsed="false">
      <c r="C861" s="261"/>
      <c r="D861" s="261"/>
      <c r="E861" s="261"/>
    </row>
    <row r="862" customFormat="false" ht="12.75" hidden="false" customHeight="false" outlineLevel="0" collapsed="false">
      <c r="C862" s="261"/>
      <c r="D862" s="261"/>
      <c r="E862" s="261"/>
    </row>
    <row r="863" customFormat="false" ht="12.75" hidden="false" customHeight="false" outlineLevel="0" collapsed="false">
      <c r="C863" s="261"/>
      <c r="D863" s="261"/>
      <c r="E863" s="261"/>
    </row>
    <row r="864" customFormat="false" ht="12.75" hidden="false" customHeight="false" outlineLevel="0" collapsed="false">
      <c r="C864" s="261"/>
      <c r="D864" s="261"/>
      <c r="E864" s="261"/>
    </row>
    <row r="865" customFormat="false" ht="12.75" hidden="false" customHeight="false" outlineLevel="0" collapsed="false">
      <c r="C865" s="261"/>
      <c r="D865" s="261"/>
      <c r="E865" s="261"/>
    </row>
    <row r="866" customFormat="false" ht="12.75" hidden="false" customHeight="false" outlineLevel="0" collapsed="false">
      <c r="C866" s="261"/>
      <c r="D866" s="261"/>
      <c r="E866" s="261"/>
    </row>
    <row r="867" customFormat="false" ht="12.75" hidden="false" customHeight="false" outlineLevel="0" collapsed="false">
      <c r="C867" s="261"/>
      <c r="D867" s="261"/>
      <c r="E867" s="261"/>
    </row>
    <row r="868" customFormat="false" ht="12.75" hidden="false" customHeight="false" outlineLevel="0" collapsed="false">
      <c r="C868" s="261"/>
      <c r="D868" s="261"/>
      <c r="E868" s="261"/>
    </row>
    <row r="869" customFormat="false" ht="12.75" hidden="false" customHeight="false" outlineLevel="0" collapsed="false">
      <c r="C869" s="261"/>
      <c r="D869" s="261"/>
      <c r="E869" s="261"/>
    </row>
    <row r="870" customFormat="false" ht="12.75" hidden="false" customHeight="false" outlineLevel="0" collapsed="false">
      <c r="C870" s="261"/>
      <c r="D870" s="261"/>
      <c r="E870" s="261"/>
    </row>
    <row r="871" customFormat="false" ht="12.75" hidden="false" customHeight="false" outlineLevel="0" collapsed="false">
      <c r="C871" s="261"/>
      <c r="D871" s="261"/>
      <c r="E871" s="261"/>
    </row>
    <row r="872" customFormat="false" ht="12.75" hidden="false" customHeight="false" outlineLevel="0" collapsed="false">
      <c r="C872" s="261"/>
      <c r="D872" s="261"/>
      <c r="E872" s="261"/>
    </row>
    <row r="873" customFormat="false" ht="12.75" hidden="false" customHeight="false" outlineLevel="0" collapsed="false">
      <c r="C873" s="261"/>
      <c r="D873" s="261"/>
      <c r="E873" s="261"/>
    </row>
    <row r="874" customFormat="false" ht="12.75" hidden="false" customHeight="false" outlineLevel="0" collapsed="false">
      <c r="C874" s="261"/>
      <c r="D874" s="261"/>
      <c r="E874" s="261"/>
    </row>
    <row r="875" customFormat="false" ht="12.75" hidden="false" customHeight="false" outlineLevel="0" collapsed="false">
      <c r="C875" s="261"/>
      <c r="D875" s="261"/>
      <c r="E875" s="261"/>
    </row>
    <row r="876" customFormat="false" ht="12.75" hidden="false" customHeight="false" outlineLevel="0" collapsed="false">
      <c r="C876" s="261"/>
      <c r="D876" s="261"/>
      <c r="E876" s="261"/>
    </row>
    <row r="877" customFormat="false" ht="12.75" hidden="false" customHeight="false" outlineLevel="0" collapsed="false">
      <c r="C877" s="261"/>
      <c r="D877" s="261"/>
      <c r="E877" s="261"/>
    </row>
    <row r="878" customFormat="false" ht="12.75" hidden="false" customHeight="false" outlineLevel="0" collapsed="false">
      <c r="C878" s="261"/>
      <c r="D878" s="261"/>
      <c r="E878" s="261"/>
    </row>
    <row r="879" customFormat="false" ht="12.75" hidden="false" customHeight="false" outlineLevel="0" collapsed="false">
      <c r="C879" s="261"/>
      <c r="D879" s="261"/>
      <c r="E879" s="261"/>
    </row>
    <row r="880" customFormat="false" ht="12.75" hidden="false" customHeight="false" outlineLevel="0" collapsed="false">
      <c r="C880" s="261"/>
      <c r="D880" s="261"/>
      <c r="E880" s="261"/>
    </row>
    <row r="881" customFormat="false" ht="12.75" hidden="false" customHeight="false" outlineLevel="0" collapsed="false">
      <c r="C881" s="261"/>
      <c r="D881" s="261"/>
      <c r="E881" s="261"/>
    </row>
    <row r="882" customFormat="false" ht="12.75" hidden="false" customHeight="false" outlineLevel="0" collapsed="false">
      <c r="C882" s="261"/>
      <c r="D882" s="261"/>
      <c r="E882" s="261"/>
    </row>
    <row r="883" customFormat="false" ht="12.75" hidden="false" customHeight="false" outlineLevel="0" collapsed="false">
      <c r="C883" s="261"/>
      <c r="D883" s="261"/>
      <c r="E883" s="261"/>
    </row>
    <row r="884" customFormat="false" ht="12.75" hidden="false" customHeight="false" outlineLevel="0" collapsed="false">
      <c r="C884" s="261"/>
      <c r="D884" s="261"/>
      <c r="E884" s="261"/>
    </row>
    <row r="885" customFormat="false" ht="12.75" hidden="false" customHeight="false" outlineLevel="0" collapsed="false">
      <c r="C885" s="261"/>
      <c r="D885" s="261"/>
      <c r="E885" s="261"/>
    </row>
    <row r="886" customFormat="false" ht="12.75" hidden="false" customHeight="false" outlineLevel="0" collapsed="false">
      <c r="C886" s="261"/>
      <c r="D886" s="261"/>
      <c r="E886" s="261"/>
    </row>
    <row r="887" customFormat="false" ht="12.75" hidden="false" customHeight="false" outlineLevel="0" collapsed="false">
      <c r="C887" s="261"/>
      <c r="D887" s="261"/>
      <c r="E887" s="261"/>
    </row>
    <row r="888" customFormat="false" ht="12.75" hidden="false" customHeight="false" outlineLevel="0" collapsed="false">
      <c r="C888" s="261"/>
      <c r="D888" s="261"/>
      <c r="E888" s="261"/>
    </row>
    <row r="889" customFormat="false" ht="12.75" hidden="false" customHeight="false" outlineLevel="0" collapsed="false">
      <c r="C889" s="261"/>
      <c r="D889" s="261"/>
      <c r="E889" s="261"/>
    </row>
    <row r="890" customFormat="false" ht="12.75" hidden="false" customHeight="false" outlineLevel="0" collapsed="false">
      <c r="C890" s="261"/>
      <c r="D890" s="261"/>
      <c r="E890" s="261"/>
    </row>
    <row r="891" customFormat="false" ht="12.75" hidden="false" customHeight="false" outlineLevel="0" collapsed="false">
      <c r="C891" s="261"/>
      <c r="D891" s="261"/>
      <c r="E891" s="261"/>
    </row>
    <row r="892" customFormat="false" ht="12.75" hidden="false" customHeight="false" outlineLevel="0" collapsed="false">
      <c r="C892" s="261"/>
      <c r="D892" s="261"/>
      <c r="E892" s="261"/>
    </row>
    <row r="893" customFormat="false" ht="12.75" hidden="false" customHeight="false" outlineLevel="0" collapsed="false">
      <c r="C893" s="261"/>
      <c r="D893" s="261"/>
      <c r="E893" s="261"/>
    </row>
    <row r="894" customFormat="false" ht="12.75" hidden="false" customHeight="false" outlineLevel="0" collapsed="false">
      <c r="C894" s="261"/>
      <c r="D894" s="261"/>
      <c r="E894" s="261"/>
    </row>
    <row r="895" customFormat="false" ht="12.75" hidden="false" customHeight="false" outlineLevel="0" collapsed="false">
      <c r="C895" s="261"/>
      <c r="D895" s="261"/>
      <c r="E895" s="261"/>
    </row>
    <row r="896" customFormat="false" ht="12.75" hidden="false" customHeight="false" outlineLevel="0" collapsed="false">
      <c r="C896" s="261"/>
      <c r="D896" s="261"/>
      <c r="E896" s="261"/>
    </row>
    <row r="897" customFormat="false" ht="12.75" hidden="false" customHeight="false" outlineLevel="0" collapsed="false">
      <c r="C897" s="261"/>
      <c r="D897" s="261"/>
      <c r="E897" s="261"/>
    </row>
    <row r="898" customFormat="false" ht="12.75" hidden="false" customHeight="false" outlineLevel="0" collapsed="false">
      <c r="C898" s="261"/>
      <c r="D898" s="261"/>
      <c r="E898" s="261"/>
    </row>
    <row r="899" customFormat="false" ht="12.75" hidden="false" customHeight="false" outlineLevel="0" collapsed="false">
      <c r="C899" s="261"/>
      <c r="D899" s="261"/>
      <c r="E899" s="261"/>
    </row>
    <row r="900" customFormat="false" ht="12.75" hidden="false" customHeight="false" outlineLevel="0" collapsed="false">
      <c r="C900" s="261"/>
      <c r="D900" s="261"/>
      <c r="E900" s="261"/>
    </row>
    <row r="901" customFormat="false" ht="12.75" hidden="false" customHeight="false" outlineLevel="0" collapsed="false">
      <c r="C901" s="261"/>
      <c r="D901" s="261"/>
      <c r="E901" s="261"/>
    </row>
    <row r="902" customFormat="false" ht="12.75" hidden="false" customHeight="false" outlineLevel="0" collapsed="false">
      <c r="C902" s="261"/>
      <c r="D902" s="261"/>
      <c r="E902" s="261"/>
    </row>
    <row r="903" customFormat="false" ht="12.75" hidden="false" customHeight="false" outlineLevel="0" collapsed="false">
      <c r="C903" s="261"/>
      <c r="D903" s="261"/>
      <c r="E903" s="261"/>
    </row>
    <row r="904" customFormat="false" ht="12.75" hidden="false" customHeight="false" outlineLevel="0" collapsed="false">
      <c r="C904" s="261"/>
      <c r="D904" s="261"/>
      <c r="E904" s="261"/>
    </row>
    <row r="905" customFormat="false" ht="12.75" hidden="false" customHeight="false" outlineLevel="0" collapsed="false">
      <c r="C905" s="261"/>
      <c r="D905" s="261"/>
      <c r="E905" s="261"/>
    </row>
    <row r="906" customFormat="false" ht="12.75" hidden="false" customHeight="false" outlineLevel="0" collapsed="false">
      <c r="C906" s="261"/>
      <c r="D906" s="261"/>
      <c r="E906" s="261"/>
    </row>
    <row r="907" customFormat="false" ht="12.75" hidden="false" customHeight="false" outlineLevel="0" collapsed="false">
      <c r="C907" s="261"/>
      <c r="D907" s="261"/>
      <c r="E907" s="261"/>
    </row>
    <row r="908" customFormat="false" ht="12.75" hidden="false" customHeight="false" outlineLevel="0" collapsed="false">
      <c r="C908" s="261"/>
      <c r="D908" s="261"/>
      <c r="E908" s="261"/>
    </row>
    <row r="909" customFormat="false" ht="12.75" hidden="false" customHeight="false" outlineLevel="0" collapsed="false">
      <c r="C909" s="261"/>
      <c r="D909" s="261"/>
      <c r="E909" s="261"/>
    </row>
    <row r="910" customFormat="false" ht="12.75" hidden="false" customHeight="false" outlineLevel="0" collapsed="false">
      <c r="C910" s="261"/>
      <c r="D910" s="261"/>
      <c r="E910" s="261"/>
    </row>
    <row r="911" customFormat="false" ht="12.75" hidden="false" customHeight="false" outlineLevel="0" collapsed="false">
      <c r="C911" s="261"/>
      <c r="D911" s="261"/>
      <c r="E911" s="261"/>
    </row>
    <row r="912" customFormat="false" ht="12.75" hidden="false" customHeight="false" outlineLevel="0" collapsed="false">
      <c r="C912" s="261"/>
      <c r="D912" s="261"/>
      <c r="E912" s="261"/>
    </row>
    <row r="913" customFormat="false" ht="12.75" hidden="false" customHeight="false" outlineLevel="0" collapsed="false">
      <c r="C913" s="261"/>
      <c r="D913" s="261"/>
      <c r="E913" s="261"/>
    </row>
    <row r="914" customFormat="false" ht="12.75" hidden="false" customHeight="false" outlineLevel="0" collapsed="false">
      <c r="C914" s="261"/>
      <c r="D914" s="261"/>
      <c r="E914" s="261"/>
    </row>
    <row r="915" customFormat="false" ht="12.75" hidden="false" customHeight="false" outlineLevel="0" collapsed="false">
      <c r="C915" s="261"/>
      <c r="D915" s="261"/>
      <c r="E915" s="261"/>
    </row>
    <row r="916" customFormat="false" ht="12.75" hidden="false" customHeight="false" outlineLevel="0" collapsed="false">
      <c r="C916" s="261"/>
      <c r="D916" s="261"/>
      <c r="E916" s="261"/>
    </row>
    <row r="917" customFormat="false" ht="12.75" hidden="false" customHeight="false" outlineLevel="0" collapsed="false">
      <c r="C917" s="261"/>
      <c r="D917" s="261"/>
      <c r="E917" s="261"/>
    </row>
    <row r="918" customFormat="false" ht="12.75" hidden="false" customHeight="false" outlineLevel="0" collapsed="false">
      <c r="C918" s="261"/>
      <c r="D918" s="261"/>
      <c r="E918" s="261"/>
    </row>
    <row r="919" customFormat="false" ht="12.75" hidden="false" customHeight="false" outlineLevel="0" collapsed="false">
      <c r="C919" s="261"/>
      <c r="D919" s="261"/>
      <c r="E919" s="261"/>
    </row>
    <row r="920" customFormat="false" ht="12.75" hidden="false" customHeight="false" outlineLevel="0" collapsed="false">
      <c r="C920" s="261"/>
      <c r="D920" s="261"/>
      <c r="E920" s="261"/>
    </row>
    <row r="921" customFormat="false" ht="12.75" hidden="false" customHeight="false" outlineLevel="0" collapsed="false">
      <c r="C921" s="261"/>
      <c r="D921" s="261"/>
      <c r="E921" s="261"/>
    </row>
    <row r="922" customFormat="false" ht="12.75" hidden="false" customHeight="false" outlineLevel="0" collapsed="false">
      <c r="C922" s="261"/>
      <c r="D922" s="261"/>
      <c r="E922" s="261"/>
    </row>
    <row r="923" customFormat="false" ht="12.75" hidden="false" customHeight="false" outlineLevel="0" collapsed="false">
      <c r="C923" s="261"/>
      <c r="D923" s="261"/>
      <c r="E923" s="261"/>
    </row>
    <row r="924" customFormat="false" ht="12.75" hidden="false" customHeight="false" outlineLevel="0" collapsed="false">
      <c r="C924" s="261"/>
      <c r="D924" s="261"/>
      <c r="E924" s="261"/>
    </row>
    <row r="925" customFormat="false" ht="12.75" hidden="false" customHeight="false" outlineLevel="0" collapsed="false">
      <c r="C925" s="261"/>
      <c r="D925" s="261"/>
      <c r="E925" s="261"/>
    </row>
    <row r="926" customFormat="false" ht="12.75" hidden="false" customHeight="false" outlineLevel="0" collapsed="false">
      <c r="C926" s="261"/>
      <c r="D926" s="261"/>
      <c r="E926" s="261"/>
    </row>
    <row r="927" customFormat="false" ht="12.75" hidden="false" customHeight="false" outlineLevel="0" collapsed="false">
      <c r="C927" s="261"/>
      <c r="D927" s="261"/>
      <c r="E927" s="261"/>
    </row>
    <row r="928" customFormat="false" ht="12.75" hidden="false" customHeight="false" outlineLevel="0" collapsed="false">
      <c r="C928" s="261"/>
      <c r="D928" s="261"/>
      <c r="E928" s="261"/>
    </row>
    <row r="929" customFormat="false" ht="12.75" hidden="false" customHeight="false" outlineLevel="0" collapsed="false">
      <c r="C929" s="261"/>
      <c r="D929" s="261"/>
      <c r="E929" s="261"/>
    </row>
    <row r="930" customFormat="false" ht="12.75" hidden="false" customHeight="false" outlineLevel="0" collapsed="false">
      <c r="C930" s="261"/>
      <c r="D930" s="261"/>
      <c r="E930" s="261"/>
    </row>
    <row r="931" customFormat="false" ht="12.75" hidden="false" customHeight="false" outlineLevel="0" collapsed="false">
      <c r="C931" s="261"/>
      <c r="D931" s="261"/>
      <c r="E931" s="261"/>
    </row>
    <row r="932" customFormat="false" ht="12.75" hidden="false" customHeight="false" outlineLevel="0" collapsed="false">
      <c r="C932" s="261"/>
      <c r="D932" s="261"/>
      <c r="E932" s="261"/>
    </row>
    <row r="933" customFormat="false" ht="12.75" hidden="false" customHeight="false" outlineLevel="0" collapsed="false">
      <c r="C933" s="261"/>
      <c r="D933" s="261"/>
      <c r="E933" s="261"/>
    </row>
    <row r="934" customFormat="false" ht="12.75" hidden="false" customHeight="false" outlineLevel="0" collapsed="false">
      <c r="C934" s="261"/>
      <c r="D934" s="261"/>
      <c r="E934" s="261"/>
    </row>
    <row r="935" customFormat="false" ht="12.75" hidden="false" customHeight="false" outlineLevel="0" collapsed="false">
      <c r="C935" s="261"/>
      <c r="D935" s="261"/>
      <c r="E935" s="261"/>
    </row>
    <row r="936" customFormat="false" ht="12.75" hidden="false" customHeight="false" outlineLevel="0" collapsed="false">
      <c r="C936" s="261"/>
      <c r="D936" s="261"/>
      <c r="E936" s="261"/>
    </row>
    <row r="937" customFormat="false" ht="12.75" hidden="false" customHeight="false" outlineLevel="0" collapsed="false">
      <c r="C937" s="261"/>
      <c r="D937" s="261"/>
      <c r="E937" s="261"/>
    </row>
    <row r="938" customFormat="false" ht="12.75" hidden="false" customHeight="false" outlineLevel="0" collapsed="false">
      <c r="C938" s="261"/>
      <c r="D938" s="261"/>
      <c r="E938" s="261"/>
    </row>
    <row r="939" customFormat="false" ht="12.75" hidden="false" customHeight="false" outlineLevel="0" collapsed="false">
      <c r="C939" s="261"/>
      <c r="D939" s="261"/>
      <c r="E939" s="261"/>
    </row>
    <row r="940" customFormat="false" ht="12.75" hidden="false" customHeight="false" outlineLevel="0" collapsed="false">
      <c r="C940" s="261"/>
      <c r="D940" s="261"/>
      <c r="E940" s="261"/>
    </row>
    <row r="941" customFormat="false" ht="12.75" hidden="false" customHeight="false" outlineLevel="0" collapsed="false">
      <c r="C941" s="261"/>
      <c r="D941" s="261"/>
      <c r="E941" s="261"/>
    </row>
    <row r="942" customFormat="false" ht="12.75" hidden="false" customHeight="false" outlineLevel="0" collapsed="false">
      <c r="C942" s="261"/>
      <c r="D942" s="261"/>
      <c r="E942" s="261"/>
    </row>
    <row r="943" customFormat="false" ht="12.75" hidden="false" customHeight="false" outlineLevel="0" collapsed="false">
      <c r="C943" s="261"/>
      <c r="D943" s="261"/>
      <c r="E943" s="261"/>
    </row>
    <row r="944" customFormat="false" ht="12.75" hidden="false" customHeight="false" outlineLevel="0" collapsed="false">
      <c r="C944" s="261"/>
      <c r="D944" s="261"/>
      <c r="E944" s="261"/>
    </row>
    <row r="945" customFormat="false" ht="12.75" hidden="false" customHeight="false" outlineLevel="0" collapsed="false">
      <c r="C945" s="261"/>
      <c r="D945" s="261"/>
      <c r="E945" s="261"/>
    </row>
    <row r="946" customFormat="false" ht="12.75" hidden="false" customHeight="false" outlineLevel="0" collapsed="false">
      <c r="C946" s="261"/>
      <c r="D946" s="261"/>
      <c r="E946" s="261"/>
    </row>
    <row r="947" customFormat="false" ht="12.75" hidden="false" customHeight="false" outlineLevel="0" collapsed="false">
      <c r="C947" s="261"/>
      <c r="D947" s="261"/>
      <c r="E947" s="261"/>
    </row>
    <row r="948" customFormat="false" ht="12.75" hidden="false" customHeight="false" outlineLevel="0" collapsed="false">
      <c r="C948" s="261"/>
      <c r="D948" s="261"/>
      <c r="E948" s="261"/>
    </row>
    <row r="949" customFormat="false" ht="12.75" hidden="false" customHeight="false" outlineLevel="0" collapsed="false">
      <c r="C949" s="261"/>
      <c r="D949" s="261"/>
      <c r="E949" s="261"/>
    </row>
    <row r="950" customFormat="false" ht="12.75" hidden="false" customHeight="false" outlineLevel="0" collapsed="false">
      <c r="C950" s="261"/>
      <c r="D950" s="261"/>
      <c r="E950" s="261"/>
    </row>
    <row r="951" customFormat="false" ht="12.75" hidden="false" customHeight="false" outlineLevel="0" collapsed="false">
      <c r="C951" s="261"/>
      <c r="D951" s="261"/>
      <c r="E951" s="261"/>
    </row>
    <row r="952" customFormat="false" ht="12.75" hidden="false" customHeight="false" outlineLevel="0" collapsed="false">
      <c r="C952" s="261"/>
      <c r="D952" s="261"/>
      <c r="E952" s="261"/>
    </row>
    <row r="953" customFormat="false" ht="12.75" hidden="false" customHeight="false" outlineLevel="0" collapsed="false">
      <c r="C953" s="261"/>
      <c r="D953" s="261"/>
      <c r="E953" s="261"/>
    </row>
    <row r="954" customFormat="false" ht="12.75" hidden="false" customHeight="false" outlineLevel="0" collapsed="false">
      <c r="C954" s="261"/>
      <c r="D954" s="261"/>
      <c r="E954" s="261"/>
    </row>
    <row r="955" customFormat="false" ht="12.75" hidden="false" customHeight="false" outlineLevel="0" collapsed="false">
      <c r="C955" s="261"/>
      <c r="D955" s="261"/>
      <c r="E955" s="261"/>
    </row>
    <row r="956" customFormat="false" ht="12.75" hidden="false" customHeight="false" outlineLevel="0" collapsed="false">
      <c r="C956" s="261"/>
      <c r="D956" s="261"/>
      <c r="E956" s="261"/>
    </row>
    <row r="957" customFormat="false" ht="12.75" hidden="false" customHeight="false" outlineLevel="0" collapsed="false">
      <c r="C957" s="261"/>
      <c r="D957" s="261"/>
      <c r="E957" s="261"/>
    </row>
    <row r="958" customFormat="false" ht="12.75" hidden="false" customHeight="false" outlineLevel="0" collapsed="false">
      <c r="C958" s="261"/>
      <c r="D958" s="261"/>
      <c r="E958" s="261"/>
    </row>
    <row r="959" customFormat="false" ht="12.75" hidden="false" customHeight="false" outlineLevel="0" collapsed="false">
      <c r="C959" s="261"/>
      <c r="D959" s="261"/>
      <c r="E959" s="261"/>
    </row>
    <row r="960" customFormat="false" ht="12.75" hidden="false" customHeight="false" outlineLevel="0" collapsed="false">
      <c r="C960" s="261"/>
      <c r="D960" s="261"/>
      <c r="E960" s="261"/>
    </row>
    <row r="961" customFormat="false" ht="12.75" hidden="false" customHeight="false" outlineLevel="0" collapsed="false">
      <c r="C961" s="261"/>
      <c r="D961" s="261"/>
      <c r="E961" s="261"/>
    </row>
    <row r="962" customFormat="false" ht="12.75" hidden="false" customHeight="false" outlineLevel="0" collapsed="false">
      <c r="C962" s="261"/>
      <c r="D962" s="261"/>
      <c r="E962" s="261"/>
    </row>
    <row r="963" customFormat="false" ht="12.75" hidden="false" customHeight="false" outlineLevel="0" collapsed="false">
      <c r="C963" s="261"/>
      <c r="D963" s="261"/>
      <c r="E963" s="261"/>
    </row>
    <row r="964" customFormat="false" ht="12.75" hidden="false" customHeight="false" outlineLevel="0" collapsed="false">
      <c r="C964" s="261"/>
      <c r="D964" s="261"/>
      <c r="E964" s="261"/>
    </row>
    <row r="965" customFormat="false" ht="12.75" hidden="false" customHeight="false" outlineLevel="0" collapsed="false">
      <c r="C965" s="261"/>
      <c r="D965" s="261"/>
      <c r="E965" s="261"/>
    </row>
    <row r="966" customFormat="false" ht="12.75" hidden="false" customHeight="false" outlineLevel="0" collapsed="false">
      <c r="C966" s="261"/>
      <c r="D966" s="261"/>
      <c r="E966" s="261"/>
    </row>
    <row r="967" customFormat="false" ht="12.75" hidden="false" customHeight="false" outlineLevel="0" collapsed="false">
      <c r="C967" s="261"/>
      <c r="D967" s="261"/>
      <c r="E967" s="261"/>
    </row>
    <row r="968" customFormat="false" ht="12.75" hidden="false" customHeight="false" outlineLevel="0" collapsed="false">
      <c r="C968" s="261"/>
      <c r="D968" s="261"/>
      <c r="E968" s="261"/>
    </row>
    <row r="969" customFormat="false" ht="12.75" hidden="false" customHeight="false" outlineLevel="0" collapsed="false">
      <c r="C969" s="261"/>
      <c r="D969" s="261"/>
      <c r="E969" s="261"/>
    </row>
    <row r="970" customFormat="false" ht="12.75" hidden="false" customHeight="false" outlineLevel="0" collapsed="false">
      <c r="C970" s="261"/>
      <c r="D970" s="261"/>
      <c r="E970" s="261"/>
    </row>
    <row r="971" customFormat="false" ht="12.75" hidden="false" customHeight="false" outlineLevel="0" collapsed="false">
      <c r="C971" s="261"/>
      <c r="D971" s="261"/>
      <c r="E971" s="261"/>
    </row>
    <row r="972" customFormat="false" ht="12.75" hidden="false" customHeight="false" outlineLevel="0" collapsed="false">
      <c r="C972" s="261"/>
      <c r="D972" s="261"/>
      <c r="E972" s="261"/>
    </row>
    <row r="973" customFormat="false" ht="12.75" hidden="false" customHeight="false" outlineLevel="0" collapsed="false">
      <c r="C973" s="261"/>
      <c r="D973" s="261"/>
      <c r="E973" s="261"/>
    </row>
    <row r="974" customFormat="false" ht="12.75" hidden="false" customHeight="false" outlineLevel="0" collapsed="false">
      <c r="C974" s="261"/>
      <c r="D974" s="261"/>
      <c r="E974" s="261"/>
    </row>
    <row r="975" customFormat="false" ht="12.75" hidden="false" customHeight="false" outlineLevel="0" collapsed="false">
      <c r="C975" s="261"/>
      <c r="D975" s="261"/>
      <c r="E975" s="261"/>
    </row>
    <row r="976" customFormat="false" ht="12.75" hidden="false" customHeight="false" outlineLevel="0" collapsed="false">
      <c r="C976" s="261"/>
      <c r="D976" s="261"/>
      <c r="E976" s="261"/>
    </row>
    <row r="977" customFormat="false" ht="12.75" hidden="false" customHeight="false" outlineLevel="0" collapsed="false">
      <c r="C977" s="261"/>
      <c r="D977" s="261"/>
      <c r="E977" s="261"/>
    </row>
    <row r="978" customFormat="false" ht="12.75" hidden="false" customHeight="false" outlineLevel="0" collapsed="false">
      <c r="C978" s="261"/>
      <c r="D978" s="261"/>
      <c r="E978" s="261"/>
    </row>
    <row r="979" customFormat="false" ht="12.75" hidden="false" customHeight="false" outlineLevel="0" collapsed="false">
      <c r="C979" s="261"/>
      <c r="D979" s="261"/>
      <c r="E979" s="261"/>
    </row>
    <row r="980" customFormat="false" ht="12.75" hidden="false" customHeight="false" outlineLevel="0" collapsed="false">
      <c r="C980" s="261"/>
      <c r="D980" s="261"/>
      <c r="E980" s="261"/>
    </row>
    <row r="981" customFormat="false" ht="12.75" hidden="false" customHeight="false" outlineLevel="0" collapsed="false">
      <c r="C981" s="261"/>
      <c r="D981" s="261"/>
      <c r="E981" s="261"/>
    </row>
    <row r="982" customFormat="false" ht="12.75" hidden="false" customHeight="false" outlineLevel="0" collapsed="false">
      <c r="C982" s="261"/>
      <c r="D982" s="261"/>
      <c r="E982" s="261"/>
    </row>
    <row r="983" customFormat="false" ht="12.75" hidden="false" customHeight="false" outlineLevel="0" collapsed="false">
      <c r="C983" s="261"/>
      <c r="D983" s="261"/>
      <c r="E983" s="261"/>
    </row>
    <row r="984" customFormat="false" ht="12.75" hidden="false" customHeight="false" outlineLevel="0" collapsed="false">
      <c r="C984" s="261"/>
      <c r="D984" s="261"/>
      <c r="E984" s="261"/>
    </row>
    <row r="985" customFormat="false" ht="12.75" hidden="false" customHeight="false" outlineLevel="0" collapsed="false">
      <c r="C985" s="261"/>
      <c r="D985" s="261"/>
      <c r="E985" s="261"/>
    </row>
    <row r="986" customFormat="false" ht="12.75" hidden="false" customHeight="false" outlineLevel="0" collapsed="false">
      <c r="C986" s="261"/>
      <c r="D986" s="261"/>
      <c r="E986" s="261"/>
    </row>
    <row r="987" customFormat="false" ht="12.75" hidden="false" customHeight="false" outlineLevel="0" collapsed="false">
      <c r="C987" s="261"/>
      <c r="D987" s="261"/>
      <c r="E987" s="261"/>
    </row>
    <row r="988" customFormat="false" ht="12.75" hidden="false" customHeight="false" outlineLevel="0" collapsed="false">
      <c r="C988" s="261"/>
      <c r="D988" s="261"/>
      <c r="E988" s="261"/>
    </row>
    <row r="989" customFormat="false" ht="12.75" hidden="false" customHeight="false" outlineLevel="0" collapsed="false">
      <c r="C989" s="261"/>
      <c r="D989" s="261"/>
      <c r="E989" s="261"/>
    </row>
    <row r="990" customFormat="false" ht="12.75" hidden="false" customHeight="false" outlineLevel="0" collapsed="false">
      <c r="C990" s="261"/>
      <c r="D990" s="261"/>
      <c r="E990" s="261"/>
    </row>
    <row r="991" customFormat="false" ht="12.75" hidden="false" customHeight="false" outlineLevel="0" collapsed="false">
      <c r="C991" s="261"/>
      <c r="D991" s="261"/>
      <c r="E991" s="261"/>
    </row>
    <row r="992" customFormat="false" ht="12.75" hidden="false" customHeight="false" outlineLevel="0" collapsed="false">
      <c r="C992" s="261"/>
      <c r="D992" s="261"/>
      <c r="E992" s="261"/>
    </row>
    <row r="993" customFormat="false" ht="12.75" hidden="false" customHeight="false" outlineLevel="0" collapsed="false">
      <c r="C993" s="261"/>
      <c r="D993" s="261"/>
      <c r="E993" s="261"/>
    </row>
    <row r="994" customFormat="false" ht="12.75" hidden="false" customHeight="false" outlineLevel="0" collapsed="false">
      <c r="C994" s="261"/>
      <c r="D994" s="261"/>
      <c r="E994" s="261"/>
    </row>
    <row r="995" customFormat="false" ht="12.75" hidden="false" customHeight="false" outlineLevel="0" collapsed="false">
      <c r="C995" s="261"/>
      <c r="D995" s="261"/>
      <c r="E995" s="261"/>
    </row>
    <row r="996" customFormat="false" ht="12.75" hidden="false" customHeight="false" outlineLevel="0" collapsed="false">
      <c r="C996" s="261"/>
      <c r="D996" s="261"/>
      <c r="E996" s="261"/>
    </row>
    <row r="997" customFormat="false" ht="12.75" hidden="false" customHeight="false" outlineLevel="0" collapsed="false">
      <c r="C997" s="261"/>
      <c r="D997" s="261"/>
      <c r="E997" s="261"/>
    </row>
    <row r="998" customFormat="false" ht="12.75" hidden="false" customHeight="false" outlineLevel="0" collapsed="false">
      <c r="C998" s="261"/>
      <c r="D998" s="261"/>
      <c r="E998" s="261"/>
    </row>
    <row r="999" customFormat="false" ht="12.75" hidden="false" customHeight="false" outlineLevel="0" collapsed="false">
      <c r="C999" s="261"/>
      <c r="D999" s="261"/>
      <c r="E999" s="261"/>
    </row>
    <row r="1000" customFormat="false" ht="12.75" hidden="false" customHeight="false" outlineLevel="0" collapsed="false">
      <c r="C1000" s="261"/>
      <c r="D1000" s="261"/>
      <c r="E1000" s="261"/>
    </row>
    <row r="1001" customFormat="false" ht="12.75" hidden="false" customHeight="false" outlineLevel="0" collapsed="false">
      <c r="C1001" s="261"/>
      <c r="D1001" s="261"/>
      <c r="E1001" s="261"/>
    </row>
    <row r="1002" customFormat="false" ht="12.75" hidden="false" customHeight="false" outlineLevel="0" collapsed="false">
      <c r="C1002" s="261"/>
      <c r="D1002" s="261"/>
      <c r="E1002" s="261"/>
    </row>
    <row r="1003" customFormat="false" ht="12.75" hidden="false" customHeight="false" outlineLevel="0" collapsed="false">
      <c r="C1003" s="261"/>
      <c r="D1003" s="261"/>
      <c r="E1003" s="261"/>
    </row>
    <row r="1004" customFormat="false" ht="12.75" hidden="false" customHeight="false" outlineLevel="0" collapsed="false">
      <c r="C1004" s="261"/>
      <c r="D1004" s="261"/>
      <c r="E1004" s="261"/>
    </row>
    <row r="1005" customFormat="false" ht="12.75" hidden="false" customHeight="false" outlineLevel="0" collapsed="false">
      <c r="C1005" s="261"/>
      <c r="D1005" s="261"/>
      <c r="E1005" s="261"/>
    </row>
    <row r="1006" customFormat="false" ht="12.75" hidden="false" customHeight="false" outlineLevel="0" collapsed="false">
      <c r="C1006" s="261"/>
      <c r="D1006" s="261"/>
      <c r="E1006" s="261"/>
    </row>
    <row r="1007" customFormat="false" ht="12.75" hidden="false" customHeight="false" outlineLevel="0" collapsed="false">
      <c r="C1007" s="261"/>
      <c r="D1007" s="261"/>
      <c r="E1007" s="261"/>
    </row>
    <row r="1008" customFormat="false" ht="12.75" hidden="false" customHeight="false" outlineLevel="0" collapsed="false">
      <c r="C1008" s="261"/>
      <c r="D1008" s="261"/>
      <c r="E1008" s="261"/>
    </row>
    <row r="1009" customFormat="false" ht="12.75" hidden="false" customHeight="false" outlineLevel="0" collapsed="false">
      <c r="C1009" s="261"/>
      <c r="D1009" s="261"/>
      <c r="E1009" s="261"/>
    </row>
    <row r="1010" customFormat="false" ht="12.75" hidden="false" customHeight="false" outlineLevel="0" collapsed="false">
      <c r="C1010" s="261"/>
      <c r="D1010" s="261"/>
      <c r="E1010" s="261"/>
    </row>
    <row r="1011" customFormat="false" ht="12.75" hidden="false" customHeight="false" outlineLevel="0" collapsed="false">
      <c r="C1011" s="261"/>
      <c r="D1011" s="261"/>
      <c r="E1011" s="261"/>
    </row>
    <row r="1012" customFormat="false" ht="12.75" hidden="false" customHeight="false" outlineLevel="0" collapsed="false">
      <c r="C1012" s="261"/>
      <c r="D1012" s="261"/>
      <c r="E1012" s="261"/>
    </row>
    <row r="1013" customFormat="false" ht="12.75" hidden="false" customHeight="false" outlineLevel="0" collapsed="false">
      <c r="C1013" s="261"/>
      <c r="D1013" s="261"/>
      <c r="E1013" s="261"/>
    </row>
    <row r="1014" customFormat="false" ht="12.75" hidden="false" customHeight="false" outlineLevel="0" collapsed="false">
      <c r="C1014" s="261"/>
      <c r="D1014" s="261"/>
      <c r="E1014" s="261"/>
    </row>
    <row r="1015" customFormat="false" ht="12.75" hidden="false" customHeight="false" outlineLevel="0" collapsed="false">
      <c r="C1015" s="261"/>
      <c r="D1015" s="261"/>
      <c r="E1015" s="261"/>
    </row>
    <row r="1016" customFormat="false" ht="12.75" hidden="false" customHeight="false" outlineLevel="0" collapsed="false">
      <c r="C1016" s="261"/>
      <c r="D1016" s="261"/>
      <c r="E1016" s="261"/>
    </row>
    <row r="1017" customFormat="false" ht="12.75" hidden="false" customHeight="false" outlineLevel="0" collapsed="false">
      <c r="C1017" s="261"/>
      <c r="D1017" s="261"/>
      <c r="E1017" s="261"/>
    </row>
    <row r="1018" customFormat="false" ht="12.75" hidden="false" customHeight="false" outlineLevel="0" collapsed="false">
      <c r="C1018" s="261"/>
      <c r="D1018" s="261"/>
      <c r="E1018" s="261"/>
    </row>
    <row r="1019" customFormat="false" ht="12.75" hidden="false" customHeight="false" outlineLevel="0" collapsed="false">
      <c r="C1019" s="261"/>
      <c r="D1019" s="261"/>
      <c r="E1019" s="261"/>
    </row>
    <row r="1020" customFormat="false" ht="12.75" hidden="false" customHeight="false" outlineLevel="0" collapsed="false">
      <c r="C1020" s="261"/>
      <c r="D1020" s="261"/>
      <c r="E1020" s="261"/>
    </row>
    <row r="1021" customFormat="false" ht="12.75" hidden="false" customHeight="false" outlineLevel="0" collapsed="false">
      <c r="C1021" s="261"/>
      <c r="D1021" s="261"/>
      <c r="E1021" s="261"/>
    </row>
    <row r="1022" customFormat="false" ht="12.75" hidden="false" customHeight="false" outlineLevel="0" collapsed="false">
      <c r="C1022" s="261"/>
      <c r="D1022" s="261"/>
      <c r="E1022" s="261"/>
    </row>
    <row r="1023" customFormat="false" ht="12.75" hidden="false" customHeight="false" outlineLevel="0" collapsed="false">
      <c r="C1023" s="261"/>
      <c r="D1023" s="261"/>
      <c r="E1023" s="261"/>
    </row>
    <row r="1024" customFormat="false" ht="12.75" hidden="false" customHeight="false" outlineLevel="0" collapsed="false">
      <c r="C1024" s="261"/>
      <c r="D1024" s="261"/>
      <c r="E1024" s="261"/>
    </row>
    <row r="1025" customFormat="false" ht="12.75" hidden="false" customHeight="false" outlineLevel="0" collapsed="false">
      <c r="C1025" s="261"/>
      <c r="D1025" s="261"/>
      <c r="E1025" s="261"/>
    </row>
    <row r="1026" customFormat="false" ht="12.75" hidden="false" customHeight="false" outlineLevel="0" collapsed="false">
      <c r="C1026" s="261"/>
      <c r="D1026" s="261"/>
      <c r="E1026" s="261"/>
    </row>
    <row r="1027" customFormat="false" ht="12.75" hidden="false" customHeight="false" outlineLevel="0" collapsed="false">
      <c r="C1027" s="261"/>
      <c r="D1027" s="261"/>
      <c r="E1027" s="261"/>
    </row>
    <row r="1028" customFormat="false" ht="12.75" hidden="false" customHeight="false" outlineLevel="0" collapsed="false">
      <c r="C1028" s="261"/>
      <c r="D1028" s="261"/>
      <c r="E1028" s="261"/>
    </row>
    <row r="1029" customFormat="false" ht="12.75" hidden="false" customHeight="false" outlineLevel="0" collapsed="false">
      <c r="C1029" s="261"/>
      <c r="D1029" s="261"/>
      <c r="E1029" s="261"/>
    </row>
    <row r="1030" customFormat="false" ht="12.75" hidden="false" customHeight="false" outlineLevel="0" collapsed="false">
      <c r="C1030" s="261"/>
      <c r="D1030" s="261"/>
      <c r="E1030" s="261"/>
    </row>
    <row r="1031" customFormat="false" ht="12.75" hidden="false" customHeight="false" outlineLevel="0" collapsed="false">
      <c r="C1031" s="261"/>
      <c r="D1031" s="261"/>
      <c r="E1031" s="261"/>
    </row>
    <row r="1032" customFormat="false" ht="12.75" hidden="false" customHeight="false" outlineLevel="0" collapsed="false">
      <c r="C1032" s="261"/>
      <c r="D1032" s="261"/>
      <c r="E1032" s="261"/>
    </row>
    <row r="1033" customFormat="false" ht="12.75" hidden="false" customHeight="false" outlineLevel="0" collapsed="false">
      <c r="C1033" s="261"/>
      <c r="D1033" s="261"/>
      <c r="E1033" s="261"/>
    </row>
    <row r="1034" customFormat="false" ht="12.75" hidden="false" customHeight="false" outlineLevel="0" collapsed="false">
      <c r="C1034" s="261"/>
      <c r="D1034" s="261"/>
      <c r="E1034" s="261"/>
    </row>
    <row r="1035" customFormat="false" ht="12.75" hidden="false" customHeight="false" outlineLevel="0" collapsed="false">
      <c r="C1035" s="261"/>
      <c r="D1035" s="261"/>
      <c r="E1035" s="261"/>
    </row>
    <row r="1036" customFormat="false" ht="12.75" hidden="false" customHeight="false" outlineLevel="0" collapsed="false">
      <c r="C1036" s="261"/>
      <c r="D1036" s="261"/>
      <c r="E1036" s="261"/>
    </row>
    <row r="1037" customFormat="false" ht="12.75" hidden="false" customHeight="false" outlineLevel="0" collapsed="false">
      <c r="C1037" s="261"/>
      <c r="D1037" s="261"/>
      <c r="E1037" s="261"/>
    </row>
    <row r="1038" customFormat="false" ht="12.75" hidden="false" customHeight="false" outlineLevel="0" collapsed="false">
      <c r="C1038" s="261"/>
      <c r="D1038" s="261"/>
      <c r="E1038" s="261"/>
    </row>
    <row r="1039" customFormat="false" ht="12.75" hidden="false" customHeight="false" outlineLevel="0" collapsed="false">
      <c r="C1039" s="261"/>
      <c r="D1039" s="261"/>
      <c r="E1039" s="261"/>
    </row>
    <row r="1040" customFormat="false" ht="12.75" hidden="false" customHeight="false" outlineLevel="0" collapsed="false">
      <c r="C1040" s="261"/>
      <c r="D1040" s="261"/>
      <c r="E1040" s="261"/>
    </row>
    <row r="1041" customFormat="false" ht="12.75" hidden="false" customHeight="false" outlineLevel="0" collapsed="false">
      <c r="C1041" s="261"/>
      <c r="D1041" s="261"/>
      <c r="E1041" s="261"/>
    </row>
    <row r="1042" customFormat="false" ht="12.75" hidden="false" customHeight="false" outlineLevel="0" collapsed="false">
      <c r="C1042" s="261"/>
      <c r="D1042" s="261"/>
      <c r="E1042" s="261"/>
    </row>
    <row r="1043" customFormat="false" ht="12.75" hidden="false" customHeight="false" outlineLevel="0" collapsed="false">
      <c r="C1043" s="261"/>
      <c r="D1043" s="261"/>
      <c r="E1043" s="261"/>
    </row>
    <row r="1044" customFormat="false" ht="12.75" hidden="false" customHeight="false" outlineLevel="0" collapsed="false">
      <c r="C1044" s="261"/>
      <c r="D1044" s="261"/>
      <c r="E1044" s="261"/>
    </row>
    <row r="1045" customFormat="false" ht="12.75" hidden="false" customHeight="false" outlineLevel="0" collapsed="false">
      <c r="C1045" s="261"/>
      <c r="D1045" s="261"/>
      <c r="E1045" s="261"/>
    </row>
    <row r="1046" customFormat="false" ht="12.75" hidden="false" customHeight="false" outlineLevel="0" collapsed="false">
      <c r="C1046" s="261"/>
      <c r="D1046" s="261"/>
      <c r="E1046" s="261"/>
    </row>
    <row r="1047" customFormat="false" ht="12.75" hidden="false" customHeight="false" outlineLevel="0" collapsed="false">
      <c r="C1047" s="261"/>
      <c r="D1047" s="261"/>
      <c r="E1047" s="261"/>
    </row>
    <row r="1048" customFormat="false" ht="12.75" hidden="false" customHeight="false" outlineLevel="0" collapsed="false">
      <c r="C1048" s="261"/>
      <c r="D1048" s="261"/>
      <c r="E1048" s="261"/>
    </row>
    <row r="1049" customFormat="false" ht="12.75" hidden="false" customHeight="false" outlineLevel="0" collapsed="false">
      <c r="C1049" s="261"/>
      <c r="D1049" s="261"/>
      <c r="E1049" s="261"/>
    </row>
    <row r="1050" customFormat="false" ht="12.75" hidden="false" customHeight="false" outlineLevel="0" collapsed="false">
      <c r="C1050" s="261"/>
      <c r="D1050" s="261"/>
      <c r="E1050" s="261"/>
    </row>
    <row r="1051" customFormat="false" ht="12.75" hidden="false" customHeight="false" outlineLevel="0" collapsed="false">
      <c r="C1051" s="261"/>
      <c r="D1051" s="261"/>
      <c r="E1051" s="261"/>
    </row>
    <row r="1052" customFormat="false" ht="12.75" hidden="false" customHeight="false" outlineLevel="0" collapsed="false">
      <c r="C1052" s="261"/>
      <c r="D1052" s="261"/>
      <c r="E1052" s="261"/>
    </row>
    <row r="1053" customFormat="false" ht="12.75" hidden="false" customHeight="false" outlineLevel="0" collapsed="false">
      <c r="C1053" s="261"/>
      <c r="D1053" s="261"/>
      <c r="E1053" s="261"/>
    </row>
    <row r="1054" customFormat="false" ht="12.75" hidden="false" customHeight="false" outlineLevel="0" collapsed="false">
      <c r="C1054" s="261"/>
      <c r="D1054" s="261"/>
      <c r="E1054" s="261"/>
    </row>
    <row r="1055" customFormat="false" ht="12.75" hidden="false" customHeight="false" outlineLevel="0" collapsed="false">
      <c r="C1055" s="261"/>
      <c r="D1055" s="261"/>
      <c r="E1055" s="261"/>
    </row>
    <row r="1056" customFormat="false" ht="12.75" hidden="false" customHeight="false" outlineLevel="0" collapsed="false">
      <c r="C1056" s="261"/>
      <c r="D1056" s="261"/>
      <c r="E1056" s="261"/>
    </row>
    <row r="1057" customFormat="false" ht="12.75" hidden="false" customHeight="false" outlineLevel="0" collapsed="false">
      <c r="C1057" s="261"/>
      <c r="D1057" s="261"/>
      <c r="E1057" s="261"/>
    </row>
    <row r="1058" customFormat="false" ht="12.75" hidden="false" customHeight="false" outlineLevel="0" collapsed="false">
      <c r="C1058" s="261"/>
      <c r="D1058" s="261"/>
      <c r="E1058" s="261"/>
    </row>
    <row r="1059" customFormat="false" ht="12.75" hidden="false" customHeight="false" outlineLevel="0" collapsed="false">
      <c r="C1059" s="261"/>
      <c r="D1059" s="261"/>
      <c r="E1059" s="261"/>
    </row>
    <row r="1060" customFormat="false" ht="12.75" hidden="false" customHeight="false" outlineLevel="0" collapsed="false">
      <c r="C1060" s="261"/>
      <c r="D1060" s="261"/>
      <c r="E1060" s="261"/>
    </row>
    <row r="1061" customFormat="false" ht="12.75" hidden="false" customHeight="false" outlineLevel="0" collapsed="false">
      <c r="C1061" s="261"/>
      <c r="D1061" s="261"/>
      <c r="E1061" s="261"/>
    </row>
    <row r="1062" customFormat="false" ht="12.75" hidden="false" customHeight="false" outlineLevel="0" collapsed="false">
      <c r="C1062" s="261"/>
      <c r="D1062" s="261"/>
      <c r="E1062" s="261"/>
    </row>
    <row r="1063" customFormat="false" ht="12.75" hidden="false" customHeight="false" outlineLevel="0" collapsed="false">
      <c r="C1063" s="261"/>
      <c r="D1063" s="261"/>
      <c r="E1063" s="261"/>
    </row>
    <row r="1064" customFormat="false" ht="12.75" hidden="false" customHeight="false" outlineLevel="0" collapsed="false">
      <c r="C1064" s="261"/>
      <c r="D1064" s="261"/>
      <c r="E1064" s="261"/>
    </row>
    <row r="1065" customFormat="false" ht="12.75" hidden="false" customHeight="false" outlineLevel="0" collapsed="false">
      <c r="C1065" s="261"/>
      <c r="D1065" s="261"/>
      <c r="E1065" s="261"/>
    </row>
    <row r="1066" customFormat="false" ht="12.75" hidden="false" customHeight="false" outlineLevel="0" collapsed="false">
      <c r="C1066" s="261"/>
      <c r="D1066" s="261"/>
      <c r="E1066" s="261"/>
    </row>
    <row r="1067" customFormat="false" ht="12.75" hidden="false" customHeight="false" outlineLevel="0" collapsed="false">
      <c r="C1067" s="261"/>
      <c r="D1067" s="261"/>
      <c r="E1067" s="261"/>
    </row>
    <row r="1068" customFormat="false" ht="12.75" hidden="false" customHeight="false" outlineLevel="0" collapsed="false">
      <c r="C1068" s="261"/>
      <c r="D1068" s="261"/>
      <c r="E1068" s="261"/>
    </row>
    <row r="1069" customFormat="false" ht="12.75" hidden="false" customHeight="false" outlineLevel="0" collapsed="false">
      <c r="C1069" s="261"/>
      <c r="D1069" s="261"/>
      <c r="E1069" s="261"/>
    </row>
    <row r="1070" customFormat="false" ht="12.75" hidden="false" customHeight="false" outlineLevel="0" collapsed="false">
      <c r="C1070" s="261"/>
      <c r="D1070" s="261"/>
      <c r="E1070" s="261"/>
    </row>
    <row r="1071" customFormat="false" ht="12.75" hidden="false" customHeight="false" outlineLevel="0" collapsed="false">
      <c r="C1071" s="261"/>
      <c r="D1071" s="261"/>
      <c r="E1071" s="261"/>
    </row>
    <row r="1072" customFormat="false" ht="12.75" hidden="false" customHeight="false" outlineLevel="0" collapsed="false">
      <c r="C1072" s="261"/>
      <c r="D1072" s="261"/>
      <c r="E1072" s="261"/>
    </row>
    <row r="1073" customFormat="false" ht="12.75" hidden="false" customHeight="false" outlineLevel="0" collapsed="false">
      <c r="C1073" s="261"/>
      <c r="D1073" s="261"/>
      <c r="E1073" s="261"/>
    </row>
    <row r="1074" customFormat="false" ht="12.75" hidden="false" customHeight="false" outlineLevel="0" collapsed="false">
      <c r="C1074" s="261"/>
      <c r="D1074" s="261"/>
      <c r="E1074" s="261"/>
    </row>
    <row r="1075" customFormat="false" ht="12.75" hidden="false" customHeight="false" outlineLevel="0" collapsed="false">
      <c r="C1075" s="261"/>
      <c r="D1075" s="261"/>
      <c r="E1075" s="261"/>
    </row>
    <row r="1076" customFormat="false" ht="12.75" hidden="false" customHeight="false" outlineLevel="0" collapsed="false">
      <c r="C1076" s="261"/>
      <c r="D1076" s="261"/>
      <c r="E1076" s="261"/>
    </row>
    <row r="1077" customFormat="false" ht="12.75" hidden="false" customHeight="false" outlineLevel="0" collapsed="false">
      <c r="C1077" s="261"/>
      <c r="D1077" s="261"/>
      <c r="E1077" s="261"/>
    </row>
    <row r="1078" customFormat="false" ht="12.75" hidden="false" customHeight="false" outlineLevel="0" collapsed="false">
      <c r="C1078" s="261"/>
      <c r="D1078" s="261"/>
      <c r="E1078" s="261"/>
    </row>
    <row r="1079" customFormat="false" ht="12.75" hidden="false" customHeight="false" outlineLevel="0" collapsed="false">
      <c r="C1079" s="261"/>
      <c r="D1079" s="261"/>
      <c r="E1079" s="261"/>
    </row>
    <row r="1080" customFormat="false" ht="12.75" hidden="false" customHeight="false" outlineLevel="0" collapsed="false">
      <c r="C1080" s="261"/>
      <c r="D1080" s="261"/>
      <c r="E1080" s="261"/>
    </row>
    <row r="1081" customFormat="false" ht="12.75" hidden="false" customHeight="false" outlineLevel="0" collapsed="false">
      <c r="C1081" s="261"/>
      <c r="D1081" s="261"/>
      <c r="E1081" s="261"/>
    </row>
    <row r="1082" customFormat="false" ht="12.75" hidden="false" customHeight="false" outlineLevel="0" collapsed="false">
      <c r="C1082" s="261"/>
      <c r="D1082" s="261"/>
      <c r="E1082" s="261"/>
    </row>
    <row r="1083" customFormat="false" ht="12.75" hidden="false" customHeight="false" outlineLevel="0" collapsed="false">
      <c r="C1083" s="261"/>
      <c r="D1083" s="261"/>
      <c r="E1083" s="261"/>
    </row>
    <row r="1084" customFormat="false" ht="12.75" hidden="false" customHeight="false" outlineLevel="0" collapsed="false">
      <c r="C1084" s="261"/>
      <c r="D1084" s="261"/>
      <c r="E1084" s="261"/>
    </row>
    <row r="1085" customFormat="false" ht="12.75" hidden="false" customHeight="false" outlineLevel="0" collapsed="false">
      <c r="C1085" s="261"/>
      <c r="D1085" s="261"/>
      <c r="E1085" s="261"/>
    </row>
  </sheetData>
  <sheetProtection sheet="true" password="c39f" objects="true" scenario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6">
    <dataValidation allowBlank="true" error="saisir un nombre compris entre 0 et 100 %" errorStyle="stop" operator="between" showDropDown="false" showErrorMessage="true" showInputMessage="false" sqref="B9:E9 D10:E17 B11:C18 D18 B23:C42 B43:B8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2</xdr:row>
                    <xdr:rowOff>0</xdr:rowOff>
                  </from>
                  <to>
                    <xdr:col>23</xdr:col>
                    <xdr:colOff>-1115280</xdr:colOff>
                    <xdr:row>4</xdr:row>
                    <xdr:rowOff>114840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4</xdr:row>
                    <xdr:rowOff>133920</xdr:rowOff>
                  </from>
                  <to>
                    <xdr:col>23</xdr:col>
                    <xdr:colOff>-1115280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3">
              <controlPr defaultSize="0" print="false" autoFill="0" autoPict="0">
                <anchor moveWithCells="true" sizeWithCells="false">
                  <from>
                    <xdr:col>22</xdr:col>
                    <xdr:colOff>251280</xdr:colOff>
                    <xdr:row>0</xdr:row>
                    <xdr:rowOff>47520</xdr:rowOff>
                  </from>
                  <to>
                    <xdr:col>23</xdr:col>
                    <xdr:colOff>-248760</xdr:colOff>
                    <xdr:row>1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4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2</xdr:row>
                    <xdr:rowOff>0</xdr:rowOff>
                  </from>
                  <to>
                    <xdr:col>23</xdr:col>
                    <xdr:colOff>-88920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3</xdr:row>
                    <xdr:rowOff>66960</xdr:rowOff>
                  </from>
                  <to>
                    <xdr:col>23</xdr:col>
                    <xdr:colOff>-88920</xdr:colOff>
                    <xdr:row>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6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6</xdr:row>
                    <xdr:rowOff>19080</xdr:rowOff>
                  </from>
                  <to>
                    <xdr:col>23</xdr:col>
                    <xdr:colOff>-88920</xdr:colOff>
                    <xdr:row>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7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4</xdr:row>
                    <xdr:rowOff>133920</xdr:rowOff>
                  </from>
                  <to>
                    <xdr:col>23</xdr:col>
                    <xdr:colOff>-88920</xdr:colOff>
                    <xdr:row>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8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8</xdr:row>
                    <xdr:rowOff>19080</xdr:rowOff>
                  </from>
                  <to>
                    <xdr:col>23</xdr:col>
                    <xdr:colOff>-399960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9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9</xdr:row>
                    <xdr:rowOff>142920</xdr:rowOff>
                  </from>
                  <to>
                    <xdr:col>23</xdr:col>
                    <xdr:colOff>-399960</xdr:colOff>
                    <xdr:row>11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10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15</xdr:row>
                    <xdr:rowOff>0</xdr:rowOff>
                  </from>
                  <to>
                    <xdr:col>23</xdr:col>
                    <xdr:colOff>-399960</xdr:colOff>
                    <xdr:row>16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11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13</xdr:row>
                    <xdr:rowOff>47520</xdr:rowOff>
                  </from>
                  <to>
                    <xdr:col>23</xdr:col>
                    <xdr:colOff>-399960</xdr:colOff>
                    <xdr:row>14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12">
              <controlPr defaultSize="0" print="false" autoFill="0" autoPict="0">
                <anchor moveWithCells="true" sizeWithCells="false">
                  <from>
                    <xdr:col>22</xdr:col>
                    <xdr:colOff>182160</xdr:colOff>
                    <xdr:row>11</xdr:row>
                    <xdr:rowOff>95760</xdr:rowOff>
                  </from>
                  <to>
                    <xdr:col>23</xdr:col>
                    <xdr:colOff>-1124280</xdr:colOff>
                    <xdr:row>12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13">
              <controlPr defaultSize="0" print="false" autoFill="0" autoPict="0">
                <anchor moveWithCells="true" sizeWithCells="false">
                  <from>
                    <xdr:col>22</xdr:col>
                    <xdr:colOff>1188720</xdr:colOff>
                    <xdr:row>11</xdr:row>
                    <xdr:rowOff>95760</xdr:rowOff>
                  </from>
                  <to>
                    <xdr:col>23</xdr:col>
                    <xdr:colOff>-117720</xdr:colOff>
                    <xdr:row>12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2016-04-26T16:15:12Z</dcterms:created>
  <dc:creator>Laboratoire hydrobiologie SAGE</dc:creator>
  <dc:description/>
  <dc:language>fr-FR</dc:language>
  <cp:lastModifiedBy>Laboratoire hydrobiologie SAGE</cp:lastModifiedBy>
  <dcterms:modified xsi:type="dcterms:W3CDTF">2016-04-26T16:15:14Z</dcterms:modified>
  <cp:revision>0</cp:revision>
  <dc:subject/>
  <dc:title/>
</cp:coreProperties>
</file>