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<sst xmlns="http://schemas.openxmlformats.org/spreadsheetml/2006/main" count="163" uniqueCount="97">
  <si>
    <t xml:space="preserve">Relevés floristiques aquatiques - IBMR</t>
  </si>
  <si>
    <t xml:space="preserve">modèle Irstea-GIS</t>
  </si>
  <si>
    <t xml:space="preserve">SAGE ENVIRONNEMENT</t>
  </si>
  <si>
    <t xml:space="preserve">M;SCHNEIDER P. BELLY</t>
  </si>
  <si>
    <t xml:space="preserve">EBRON</t>
  </si>
  <si>
    <t xml:space="preserve">EBRON A PREBOIS</t>
  </si>
  <si>
    <t xml:space="preserve">06580884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</si>
  <si>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</si>
  <si>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</si>
  <si>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</si>
  <si>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</si>
  <si>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</si>
  <si>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</si>
  <si>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</si>
  <si>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</si>
  <si>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</si>
  <si>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BANSPX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</si>
  <si>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</si>
  <si>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</si>
  <si>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</si>
  <si>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</si>
  <si>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</si>
  <si>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</si>
  <si>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</si>
  <si>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</si>
  <si>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</si>
  <si>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</si>
  <si>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</si>
  <si>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</si>
  <si>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</si>
  <si>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</si>
  <si>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</si>
  <si>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</si>
  <si>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</si>
  <si>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</si>
  <si>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</si>
  <si>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</si>
  <si>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</si>
  <si>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</si>
  <si>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</si>
  <si>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</si>
  <si>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</si>
  <si>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</si>
  <si>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</si>
  <si>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</si>
  <si>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</si>
  <si>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</si>
  <si>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</si>
  <si>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</si>
  <si>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</si>
  <si>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</si>
  <si>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</si>
  <si>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</si>
  <si>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</si>
  <si>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</si>
  <si>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</si>
  <si>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</si>
  <si>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</si>
  <si>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</si>
  <si>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</si>
  <si>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</si>
  <si>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</si>
  <si>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</si>
  <si>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</si>
  <si>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</si>
  <si>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</si>
  <si>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</si>
  <si>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</si>
  <si>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</si>
  <si>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</si>
  <si>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</si>
  <si>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</si>
  <si>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</si>
  <si>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</si>
  <si>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</si>
  <si>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</si>
  <si>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</si>
  <si>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</si>
  <si>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</si>
  <si>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</si>
  <si>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CLASPX</t>
  </si>
  <si>
    <t xml:space="preserve">ENCSPX</t>
  </si>
  <si>
    <t xml:space="preserve">GONSPX</t>
  </si>
  <si>
    <t xml:space="preserve">PHOSPX</t>
  </si>
  <si>
    <t xml:space="preserve">ULOSPX</t>
  </si>
  <si>
    <t xml:space="preserve">BRYSPX</t>
  </si>
  <si>
    <t xml:space="preserve">RHYRIP</t>
  </si>
  <si>
    <t xml:space="preserve">newcod</t>
  </si>
  <si>
    <t xml:space="preserve">Autres diatomées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</si>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</sst>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EBROP_2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</v>
      </c>
      <c r="N5" s="51"/>
      <c r="O5" s="52" t="s">
        <v>16</v>
      </c>
      <c r="P5" s="53" t="n">
        <v>10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10.2</v>
      </c>
      <c r="P8" s="83" t="n">
        <f aca="false">IF(ISERROR(AVERAGE(K23:K82)),"  ",AVERAGE(K23:K82))</f>
        <v>1.4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0.16</v>
      </c>
      <c r="C9" s="86" t="n">
        <v>12</v>
      </c>
      <c r="D9" s="87"/>
      <c r="E9" s="87"/>
      <c r="F9" s="88" t="n">
        <f aca="false">($B9*$B$7+$C9*$C$7)/100</f>
        <v>0.752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2.4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0.13</v>
      </c>
      <c r="C12" s="111" t="n">
        <v>11</v>
      </c>
      <c r="D12" s="87"/>
      <c r="E12" s="87"/>
      <c r="F12" s="104" t="n">
        <f aca="false">($B12*$B$7+$C12*$C$7)/100</f>
        <v>0.6735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6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0.03</v>
      </c>
      <c r="C13" s="111" t="n">
        <v>1</v>
      </c>
      <c r="D13" s="87"/>
      <c r="E13" s="87"/>
      <c r="F13" s="104" t="n">
        <f aca="false">($B13*$B$7+$C13*$C$7)/100</f>
        <v>0.0785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2</v>
      </c>
      <c r="M13" s="108"/>
      <c r="N13" s="116" t="s">
        <v>41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0.16</v>
      </c>
      <c r="C17" s="111" t="n">
        <v>12</v>
      </c>
      <c r="D17" s="87"/>
      <c r="E17" s="87"/>
      <c r="F17" s="129"/>
      <c r="G17" s="130" t="n">
        <f aca="false">($B17*$B$7+$C17*$C$7)/100</f>
        <v>0.752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0.666666666666667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0.752</v>
      </c>
      <c r="G19" s="150" t="n">
        <f aca="false">SUM(G16:G18)</f>
        <v>0.752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0.16</v>
      </c>
      <c r="C20" s="160" t="n">
        <f aca="false">SUM(C23:C62)</f>
        <v>12</v>
      </c>
      <c r="D20" s="161"/>
      <c r="E20" s="162" t="s">
        <v>54</v>
      </c>
      <c r="F20" s="163" t="n">
        <f aca="false">($B20*$B$7+$C20*$C$7)/100</f>
        <v>0.752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0.152</v>
      </c>
      <c r="C21" s="171" t="n">
        <f aca="false">C20*C7/100</f>
        <v>0.6</v>
      </c>
      <c r="D21" s="172" t="s">
        <v>57</v>
      </c>
      <c r="E21" s="173"/>
      <c r="F21" s="174" t="n">
        <f aca="false">B21+C21</f>
        <v>0.752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Bangia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10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Bangia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1153</v>
      </c>
      <c r="R23" s="211" t="n">
        <f aca="false">IF(ISTEXT(H23),"",(B23*$B$7/100)+(C23*$C$7/100))</f>
        <v>0.0095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10</v>
      </c>
      <c r="U23" s="212" t="n">
        <f aca="false">IF(ISERROR(S23*J23*K23),0,S23*J23*K23)</f>
        <v>20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BANSPX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9</v>
      </c>
    </row>
    <row r="24" customFormat="false" ht="12.75" hidden="false" customHeight="false" outlineLevel="0" collapsed="false">
      <c r="A24" s="216" t="s">
        <v>80</v>
      </c>
      <c r="B24" s="217" t="n">
        <v>0.04</v>
      </c>
      <c r="C24" s="218" t="n">
        <v>9.9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Cladophora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0.533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Cladophora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1124</v>
      </c>
      <c r="R24" s="211" t="n">
        <f aca="false">IF(ISTEXT(H24),"",(B24*$B$7/100)+(C24*$C$7/100))</f>
        <v>0.533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12</v>
      </c>
      <c r="U24" s="212" t="n">
        <f aca="false">IF(ISERROR(S24*J24*K24),0,S24*J24*K24)</f>
        <v>12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CLASPX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35</v>
      </c>
    </row>
    <row r="25" customFormat="false" ht="12.75" hidden="false" customHeight="false" outlineLevel="0" collapsed="false">
      <c r="A25" s="216" t="s">
        <v>81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Encyonema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Encyonema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9378</v>
      </c>
      <c r="R25" s="211" t="n">
        <f aca="false">IF(ISTEXT(H25),"",(B25*$B$7/100)+(C25*$C$7/100))</f>
        <v>0.0095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ENCSPX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45</v>
      </c>
    </row>
    <row r="26" customFormat="false" ht="12.75" hidden="false" customHeight="false" outlineLevel="0" collapsed="false">
      <c r="A26" s="216" t="s">
        <v>82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Gongrosira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nc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nc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Gongrosira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30105</v>
      </c>
      <c r="R26" s="211" t="n">
        <f aca="false">IF(ISTEXT(H26),"",(B26*$B$7/100)+(C26*$C$7/100))</f>
        <v>0.0095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GONSPX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50</v>
      </c>
    </row>
    <row r="27" customFormat="false" ht="12.75" hidden="false" customHeight="false" outlineLevel="0" collapsed="false">
      <c r="A27" s="216" t="s">
        <v>83</v>
      </c>
      <c r="B27" s="217" t="n">
        <v>0.03</v>
      </c>
      <c r="C27" s="218" t="n">
        <v>1.05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Phormidium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0.081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Phormidium sp.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6414</v>
      </c>
      <c r="R27" s="211" t="n">
        <f aca="false">IF(ISTEXT(H27),"",(B27*$B$7/100)+(C27*$C$7/100))</f>
        <v>0.081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PHOSPX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88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 t="n">
        <v>0.05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Ulothrix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0.012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10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Ulothrix sp.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1142</v>
      </c>
      <c r="R28" s="211" t="n">
        <f aca="false">IF(ISTEXT(H28),"",(B28*$B$7/100)+(C28*$C$7/100))</f>
        <v>0.012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10</v>
      </c>
      <c r="U28" s="212" t="n">
        <f aca="false">IF(ISERROR(S28*J28*K28),0,S28*J28*K28)</f>
        <v>10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ULOSPX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116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Bryum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0.0095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nc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nc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Bryum sp.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1272</v>
      </c>
      <c r="R29" s="211" t="n">
        <f aca="false">IF(ISTEXT(H29),"",(B29*$B$7/100)+(C29*$C$7/100))</f>
        <v>0.0095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BRYSPX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213</v>
      </c>
    </row>
    <row r="30" customFormat="false" ht="12.75" hidden="false" customHeight="false" outlineLevel="0" collapsed="false">
      <c r="A30" s="216" t="s">
        <v>86</v>
      </c>
      <c r="B30" s="217" t="n">
        <v>0.02</v>
      </c>
      <c r="C30" s="218" t="n">
        <v>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Rhynchostegium riparioides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0.069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Rhynchostegium riparioides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31691</v>
      </c>
      <c r="R30" s="211" t="n">
        <f aca="false">IF(ISTEXT(H30),"",(B30*$B$7/100)+(C30*$C$7/100))</f>
        <v>0.069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12</v>
      </c>
      <c r="U30" s="212" t="n">
        <f aca="false">IF(ISERROR(S30*J30*K30),0,S30*J30*K30)</f>
        <v>12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RHYRIP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345</v>
      </c>
    </row>
    <row r="31" customFormat="false" ht="12.75" hidden="false" customHeight="false" outlineLevel="0" collapsed="false">
      <c r="A31" s="216" t="s">
        <v>87</v>
      </c>
      <c r="B31" s="217" t="n">
        <v>0.02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n">
        <f aca="false">IF(AND(OR(A31="",A31="!!!!!!"),B31="",C31=""),"",IF(OR(AND(B31="",C31=""),ISERROR(C31+B31)),"!!!",($B31*$B$7+$C31*$C$7)/100))</f>
        <v>0.019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    -</v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Autres diatomées</v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NoCod</v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 t="s">
        <v>88</v>
      </c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newcod</v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0.752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EBRON</v>
      </c>
      <c r="B84" s="180" t="str">
        <f aca="false">C3</f>
        <v>EBRON A PREBOIS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</v>
      </c>
      <c r="E84" s="254" t="n">
        <f aca="false">O13</f>
        <v>9</v>
      </c>
      <c r="F84" s="180" t="n">
        <f aca="false">O14</f>
        <v>5</v>
      </c>
      <c r="G84" s="180" t="n">
        <f aca="false">O15</f>
        <v>3</v>
      </c>
      <c r="H84" s="180" t="n">
        <f aca="false">O16</f>
        <v>2</v>
      </c>
      <c r="I84" s="180" t="n">
        <f aca="false">O17</f>
        <v>0</v>
      </c>
      <c r="J84" s="255" t="n">
        <f aca="false">O8</f>
        <v>10.2</v>
      </c>
      <c r="K84" s="256" t="n">
        <f aca="false">O9</f>
        <v>2.4</v>
      </c>
      <c r="L84" s="257" t="n">
        <f aca="false">O10</f>
        <v>6</v>
      </c>
      <c r="M84" s="257" t="n">
        <f aca="false">O11</f>
        <v>13</v>
      </c>
      <c r="N84" s="256" t="n">
        <f aca="false">P8</f>
        <v>1.4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0.752</v>
      </c>
      <c r="S84" s="257" t="n">
        <f aca="false">L11</f>
        <v>0</v>
      </c>
      <c r="T84" s="257" t="n">
        <f aca="false">L12</f>
        <v>6</v>
      </c>
      <c r="U84" s="257" t="n">
        <f aca="false">L13</f>
        <v>2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10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20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10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BANSPX</v>
      </c>
      <c r="U91" s="8" t="n">
        <f aca="false">IF(ISERROR(MATCH($T$93,'[1]liste reference'!$A$6:$A$1174,0)),MATCH($T$93,'[1]liste reference'!$B$6:$B$1174,0),(MATCH($T$93,'[1]liste reference'!$A$6:$A$1174,0)))</f>
        <v>9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BANSPX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2016-01-25T10:52:05Z</dcterms:created>
  <dc:creator>Laboratoire hydrobiologie SAGE</dc:creator>
  <dc:description/>
  <dc:language>fr-FR</dc:language>
  <cp:lastModifiedBy>Laboratoire hydrobiologie SAGE</cp:lastModifiedBy>
  <dcterms:modified xsi:type="dcterms:W3CDTF">2016-01-25T10:52:08Z</dcterms:modified>
  <cp:revision>0</cp:revision>
  <dc:subject/>
  <dc:title/>
</cp:coreProperties>
</file>