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<sst xmlns="http://schemas.openxmlformats.org/spreadsheetml/2006/main" count="101" uniqueCount="97">
  <si>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</si>
  <si>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</si>
  <si>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</si>
  <si>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C.BERNARD L.BOURGOIN</t>
  </si>
  <si>
    <t xml:space="preserve">conforme AFNOR T90-395 oct. 2003</t>
  </si>
  <si>
    <t xml:space="preserve">Herbasse</t>
  </si>
  <si>
    <t xml:space="preserve">HERBASSE A CLERIEUX</t>
  </si>
  <si>
    <t xml:space="preserve">06580890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</si>
  <si>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</si>
  <si>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</si>
  <si>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</si>
  <si>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</si>
  <si>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</si>
  <si>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</si>
  <si>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</si>
  <si>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</si>
  <si>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AMBTEN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</si>
  <si>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</si>
  <si>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</si>
  <si>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</si>
  <si>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</si>
  <si>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fort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</si>
  <si>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</si>
  <si>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</si>
  <si>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</si>
  <si>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</si>
  <si>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</si>
  <si>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</si>
  <si>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</si>
  <si>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</si>
  <si>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</si>
  <si>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</si>
  <si>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</si>
  <si>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</si>
  <si>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</si>
  <si>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</si>
  <si>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</si>
  <si>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</si>
  <si>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</si>
  <si>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</si>
  <si>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</si>
  <si>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</si>
  <si>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</si>
  <si>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</si>
  <si>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</si>
  <si>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</si>
  <si>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</si>
  <si>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</si>
  <si>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</si>
  <si>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</si>
  <si>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</si>
  <si>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</si>
  <si>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</si>
  <si>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</si>
  <si>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</si>
  <si>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</si>
  <si>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</si>
  <si>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</si>
  <si>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</si>
  <si>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</si>
  <si>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</si>
  <si>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</si>
  <si>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</si>
  <si>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</si>
  <si>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</si>
  <si>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</si>
  <si>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</si>
  <si>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</si>
  <si>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</si>
  <si>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</si>
  <si>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</si>
  <si>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</si>
  <si>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</si>
  <si>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</si>
  <si>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</si>
  <si>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</si>
  <si>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</si>
  <si>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NOSSPX</t>
  </si>
  <si>
    <t xml:space="preserve">OEDSPX</t>
  </si>
  <si>
    <t xml:space="preserve">PHOSPX</t>
  </si>
  <si>
    <t xml:space="preserve">VAUSPX</t>
  </si>
  <si>
    <t xml:space="preserve">FISCRA</t>
  </si>
  <si>
    <t xml:space="preserve">EQUSPX</t>
  </si>
  <si>
    <t xml:space="preserve">AGRSTO</t>
  </si>
  <si>
    <t xml:space="preserve">CARPEN</t>
  </si>
  <si>
    <t xml:space="preserve">PHAARU</t>
  </si>
  <si>
    <t xml:space="preserve">newcod</t>
  </si>
  <si>
    <t xml:space="preserve">Salix alba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</si>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</sst>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HERCL_19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41444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9.0625</v>
      </c>
      <c r="M5" s="53"/>
      <c r="N5" s="54" t="s">
        <v>16</v>
      </c>
      <c r="O5" s="55" t="n">
        <v>8.21428571428571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98</v>
      </c>
      <c r="C7" s="67" t="n">
        <v>2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9.875</v>
      </c>
      <c r="O8" s="84" t="n">
        <f aca="false">IF(ISERROR(AVERAGE(J23:J82)),"      -",AVERAGE(J23:J82))</f>
        <v>1.5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1.62</v>
      </c>
      <c r="C9" s="87" t="n">
        <v>1.35</v>
      </c>
      <c r="D9" s="88"/>
      <c r="E9" s="88"/>
      <c r="F9" s="89" t="n">
        <f aca="false">($B9*$B$7+$C9*$C$7)/100</f>
        <v>1.6146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3.37036719067819</v>
      </c>
      <c r="O9" s="84" t="n">
        <f aca="false">IF(ISERROR(STDEVP(J23:J82)),"      -",STDEVP(J23:J82))</f>
        <v>0.5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1.51</v>
      </c>
      <c r="C12" s="119" t="n">
        <v>1.02</v>
      </c>
      <c r="D12" s="111"/>
      <c r="E12" s="111"/>
      <c r="F12" s="112" t="n">
        <f aca="false">($B12*$B$7+$C12*$C$7)/100</f>
        <v>1.5002</v>
      </c>
      <c r="G12" s="120"/>
      <c r="H12" s="68"/>
      <c r="I12" s="121" t="s">
        <v>38</v>
      </c>
      <c r="J12" s="121"/>
      <c r="K12" s="115" t="n">
        <f aca="false">COUNTIF($G$23:$G$82,"=ALG")</f>
        <v>4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 t="n">
        <v>0.11</v>
      </c>
      <c r="C13" s="119"/>
      <c r="D13" s="111"/>
      <c r="E13" s="111"/>
      <c r="F13" s="112" t="n">
        <f aca="false">($B13*$B$7+$C13*$C$7)/100</f>
        <v>0.1078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2</v>
      </c>
      <c r="L13" s="116"/>
      <c r="M13" s="127" t="s">
        <v>41</v>
      </c>
      <c r="N13" s="128" t="n">
        <f aca="false">COUNTIF(F23:F82,"&gt;0")</f>
        <v>11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1</v>
      </c>
      <c r="L14" s="116"/>
      <c r="M14" s="131" t="s">
        <v>44</v>
      </c>
      <c r="N14" s="132" t="n">
        <f aca="false">COUNTIF($I$23:$I$82,"&gt;-1")</f>
        <v>8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 t="n">
        <v>0.33</v>
      </c>
      <c r="D15" s="111"/>
      <c r="E15" s="111"/>
      <c r="F15" s="112" t="n">
        <f aca="false">($B15*$B$7+$C15*$C$7)/100</f>
        <v>0.0066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3</v>
      </c>
      <c r="L15" s="116"/>
      <c r="M15" s="137" t="s">
        <v>47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4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1.62</v>
      </c>
      <c r="C17" s="119" t="n">
        <v>1.02</v>
      </c>
      <c r="D17" s="111"/>
      <c r="E17" s="111"/>
      <c r="F17" s="143"/>
      <c r="G17" s="112" t="n">
        <f aca="false">($B17*$B$7+$C17*$C$7)/100</f>
        <v>1.608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 t="n">
        <v>0.33</v>
      </c>
      <c r="D18" s="111"/>
      <c r="E18" s="147" t="s">
        <v>53</v>
      </c>
      <c r="F18" s="143"/>
      <c r="G18" s="112" t="n">
        <f aca="false">($B18*$B$7+$C18*$C$7)/100</f>
        <v>0.0066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1.6146</v>
      </c>
      <c r="G19" s="156" t="n">
        <f aca="false">SUM(G16:G18)</f>
        <v>1.6146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1.62</v>
      </c>
      <c r="C20" s="166" t="n">
        <f aca="false">SUM(C23:C82)</f>
        <v>1.35</v>
      </c>
      <c r="D20" s="167"/>
      <c r="E20" s="168" t="s">
        <v>53</v>
      </c>
      <c r="F20" s="169" t="n">
        <f aca="false">($B20*$B$7+$C20*$C$7)/100</f>
        <v>1.6146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1.5876</v>
      </c>
      <c r="C21" s="179" t="n">
        <f aca="false">C20*C7/100</f>
        <v>0.027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1.6146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2" t="s">
        <v>76</v>
      </c>
    </row>
    <row r="23" customFormat="false" ht="12.75" hidden="false" customHeight="false" outlineLevel="0" collapsed="false">
      <c r="A23" s="203" t="s">
        <v>77</v>
      </c>
      <c r="B23" s="204" t="n">
        <v>0</v>
      </c>
      <c r="C23" s="205" t="n">
        <v>0.02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Nostoc sp.</v>
      </c>
      <c r="E23" s="206" t="e">
        <f aca="false">IF(D23="",0,VLOOKUP(D23,D$22:D22,1,0))</f>
        <v>#N/A</v>
      </c>
      <c r="F23" s="207" t="n">
        <f aca="false">($B23*$B$7+$C23*$C$7)/100</f>
        <v>0.0004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9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Nostoc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1105</v>
      </c>
      <c r="Q23" s="215" t="n">
        <f aca="false">IF(ISTEXT(H23),"",(B23*$B$7/100)+(C23*$C$7/100))</f>
        <v>0.0004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9</v>
      </c>
      <c r="T23" s="216" t="n">
        <f aca="false">IF(ISERROR(R23*I23*J23),0,R23*I23*J23)</f>
        <v>9</v>
      </c>
      <c r="U23" s="216" t="n">
        <f aca="false">IF(ISERROR(R23*J23),0,R23*J23)</f>
        <v>1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NOSSPX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54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78</v>
      </c>
      <c r="B24" s="223" t="n">
        <v>0.475</v>
      </c>
      <c r="C24" s="224" t="n">
        <v>0.9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Oedogonium sp.</v>
      </c>
      <c r="E24" s="225" t="e">
        <f aca="false">IF(D24="",0,VLOOKUP(D24,D$22:D23,1,0))</f>
        <v>#N/A</v>
      </c>
      <c r="F24" s="226" t="n">
        <f aca="false">($B24*$B$7+$C24*$C$7)/100</f>
        <v>0.4835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6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Oedogonium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1134</v>
      </c>
      <c r="Q24" s="215" t="n">
        <f aca="false">IF(ISTEXT(H24),"",(B24*$B$7/100)+(C24*$C$7/100))</f>
        <v>0.4835</v>
      </c>
      <c r="R24" s="216" t="n">
        <f aca="false">IF(OR(ISTEXT(H24),Q24=0),"",IF(Q24&lt;0.1,1,IF(Q24&lt;1,2,IF(Q24&lt;10,3,IF(Q24&lt;50,4,IF(Q24&gt;=50,5,""))))))</f>
        <v>2</v>
      </c>
      <c r="S24" s="216" t="n">
        <f aca="false">IF(ISERROR(R24*I24),0,R24*I24)</f>
        <v>12</v>
      </c>
      <c r="T24" s="216" t="n">
        <f aca="false">IF(ISERROR(R24*I24*J24),0,R24*I24*J24)</f>
        <v>24</v>
      </c>
      <c r="U24" s="228" t="n">
        <f aca="false">IF(ISERROR(R24*J24),0,R24*J24)</f>
        <v>4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OEDSPX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55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79</v>
      </c>
      <c r="B25" s="223" t="n">
        <v>0.01</v>
      </c>
      <c r="C25" s="224" t="n">
        <v>0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Phormidium sp.</v>
      </c>
      <c r="E25" s="225" t="e">
        <f aca="false">IF(D25="",0,VLOOKUP(D25,D$22:D24,1,0))</f>
        <v>#N/A</v>
      </c>
      <c r="F25" s="226" t="n">
        <f aca="false">($B25*$B$7+$C25*$C$7)/100</f>
        <v>0.0098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13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Phormidium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6414</v>
      </c>
      <c r="Q25" s="215" t="n">
        <f aca="false">IF(ISTEXT(H25),"",(B25*$B$7/100)+(C25*$C$7/100))</f>
        <v>0.0098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13</v>
      </c>
      <c r="T25" s="216" t="n">
        <f aca="false">IF(ISERROR(R25*I25*J25),0,R25*I25*J25)</f>
        <v>26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PHOSPX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57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80</v>
      </c>
      <c r="B26" s="223" t="n">
        <v>1.025</v>
      </c>
      <c r="C26" s="224" t="n">
        <v>0.1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Vaucheria sp.</v>
      </c>
      <c r="E26" s="225" t="e">
        <f aca="false">IF(D26="",0,VLOOKUP(D26,D$22:D25,1,0))</f>
        <v>#N/A</v>
      </c>
      <c r="F26" s="226" t="n">
        <f aca="false">($B26*$B$7+$C26*$C$7)/100</f>
        <v>1.0065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4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1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Vaucheria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6193</v>
      </c>
      <c r="Q26" s="215" t="n">
        <f aca="false">IF(ISTEXT(H26),"",(B26*$B$7/100)+(C26*$C$7/100))</f>
        <v>1.0065</v>
      </c>
      <c r="R26" s="216" t="n">
        <f aca="false">IF(OR(ISTEXT(H26),Q26=0),"",IF(Q26&lt;0.1,1,IF(Q26&lt;1,2,IF(Q26&lt;10,3,IF(Q26&lt;50,4,IF(Q26&gt;=50,5,""))))))</f>
        <v>3</v>
      </c>
      <c r="S26" s="216" t="n">
        <f aca="false">IF(ISERROR(R26*I26),0,R26*I26)</f>
        <v>12</v>
      </c>
      <c r="T26" s="216" t="n">
        <f aca="false">IF(ISERROR(R26*I26*J26),0,R26*I26*J26)</f>
        <v>12</v>
      </c>
      <c r="U26" s="228" t="n">
        <f aca="false">IF(ISERROR(R26*J26),0,R26*J26)</f>
        <v>3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VAUSPX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82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16</v>
      </c>
      <c r="B27" s="223" t="n">
        <v>0.01</v>
      </c>
      <c r="C27" s="224" t="n">
        <v>0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Amblystegium tenax</v>
      </c>
      <c r="E27" s="225" t="e">
        <f aca="false">IF(D27="",0,VLOOKUP(D27,D$22:D26,1,0))</f>
        <v>#N/A</v>
      </c>
      <c r="F27" s="226" t="n">
        <f aca="false">($B27*$B$7+$C27*$C$7)/100</f>
        <v>0.0098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BRm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5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15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Amblystegium tenax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10210</v>
      </c>
      <c r="Q27" s="215" t="n">
        <f aca="false">IF(ISTEXT(H27),"",(B27*$B$7/100)+(C27*$C$7/100))</f>
        <v>0.0098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15</v>
      </c>
      <c r="T27" s="216" t="n">
        <f aca="false">IF(ISERROR(R27*I27*J27),0,R27*I27*J27)</f>
        <v>30</v>
      </c>
      <c r="U27" s="228" t="n">
        <f aca="false">IF(ISERROR(R27*J27),0,R27*J27)</f>
        <v>2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IF(A27="new.cod","NEWCOD",IF(AND((Z27=""),ISTEXT(A27)),A27,IF(Z27="","",INDEX('[1]liste reference'!$A$8:$A$904,Z27))))</f>
        <v>AMBTEN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150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81</v>
      </c>
      <c r="B28" s="223" t="n">
        <v>0.1</v>
      </c>
      <c r="C28" s="224" t="n">
        <v>0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Fissidens crassipes</v>
      </c>
      <c r="E28" s="225" t="e">
        <f aca="false">IF(D28="",0,VLOOKUP(D28,D$22:D27,1,0))</f>
        <v>#N/A</v>
      </c>
      <c r="F28" s="226" t="n">
        <f aca="false">($B28*$B$7+$C28*$C$7)/100</f>
        <v>0.098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BRm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5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12</v>
      </c>
      <c r="J28" s="210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2</v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Fissidens crassipes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1294</v>
      </c>
      <c r="Q28" s="215" t="n">
        <f aca="false">IF(ISTEXT(H28),"",(B28*$B$7/100)+(C28*$C$7/100))</f>
        <v>0.098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12</v>
      </c>
      <c r="T28" s="216" t="n">
        <f aca="false">IF(ISERROR(R28*I28*J28),0,R28*I28*J28)</f>
        <v>24</v>
      </c>
      <c r="U28" s="228" t="n">
        <f aca="false">IF(ISERROR(R28*J28),0,R28*J28)</f>
        <v>2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FISCRA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197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82</v>
      </c>
      <c r="B29" s="223" t="n">
        <v>0</v>
      </c>
      <c r="C29" s="224" t="n">
        <v>0.01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Equisetum sp.</v>
      </c>
      <c r="E29" s="225" t="e">
        <f aca="false">IF(D29="",0,VLOOKUP(D29,D$22:D28,1,0))</f>
        <v>#N/A</v>
      </c>
      <c r="F29" s="226" t="n">
        <f aca="false">($B29*$B$7+$C29*$C$7)/100</f>
        <v>0.0002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PTE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6</v>
      </c>
      <c r="I29" s="210" t="str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/>
      </c>
      <c r="J29" s="210" t="str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/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Equisetum sp.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1383</v>
      </c>
      <c r="Q29" s="215" t="n">
        <f aca="false">IF(ISTEXT(H29),"",(B29*$B$7/100)+(C29*$C$7/100))</f>
        <v>0.0002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0</v>
      </c>
      <c r="T29" s="216" t="n">
        <f aca="false">IF(ISERROR(R29*I29*J29),0,R29*I29*J29)</f>
        <v>0</v>
      </c>
      <c r="U29" s="228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>EQUSPX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283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83</v>
      </c>
      <c r="B30" s="223" t="n">
        <v>0</v>
      </c>
      <c r="C30" s="224" t="n">
        <v>0.1</v>
      </c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Agrostis stolonifera</v>
      </c>
      <c r="E30" s="225" t="e">
        <f aca="false">IF(D30="",0,VLOOKUP(D30,D$22:D29,1,0))</f>
        <v>#N/A</v>
      </c>
      <c r="F30" s="226" t="n">
        <f aca="false">($B30*$B$7+$C30*$C$7)/100</f>
        <v>0.002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PHe</v>
      </c>
      <c r="H30" s="209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8</v>
      </c>
      <c r="I30" s="210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10</v>
      </c>
      <c r="J30" s="210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1</v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Agrostis stolonifera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1543</v>
      </c>
      <c r="Q30" s="215" t="n">
        <f aca="false">IF(ISTEXT(H30),"",(B30*$B$7/100)+(C30*$C$7/100))</f>
        <v>0.002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10</v>
      </c>
      <c r="T30" s="216" t="n">
        <f aca="false">IF(ISERROR(R30*I30*J30),0,R30*I30*J30)</f>
        <v>10</v>
      </c>
      <c r="U30" s="228" t="n">
        <f aca="false">IF(ISERROR(R30*J30),0,R30*J30)</f>
        <v>1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>AGRSTO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514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84</v>
      </c>
      <c r="B31" s="223" t="n">
        <v>0</v>
      </c>
      <c r="C31" s="224" t="n">
        <v>0.01</v>
      </c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Carex pendula</v>
      </c>
      <c r="E31" s="225" t="e">
        <f aca="false">IF(D31="",0,VLOOKUP(D31,D$22:D30,1,0))</f>
        <v>#N/A</v>
      </c>
      <c r="F31" s="226" t="n">
        <f aca="false">($B31*$B$7+$C31*$C$7)/100</f>
        <v>0.0002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PHe</v>
      </c>
      <c r="H31" s="209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8</v>
      </c>
      <c r="I31" s="210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0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Carex pendula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1485</v>
      </c>
      <c r="Q31" s="215" t="n">
        <f aca="false">IF(ISTEXT(H31),"",(B31*$B$7/100)+(C31*$C$7/100))</f>
        <v>0.0002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0</v>
      </c>
      <c r="T31" s="216" t="n">
        <f aca="false">IF(ISERROR(R31*I31*J31),0,R31*I31*J31)</f>
        <v>0</v>
      </c>
      <c r="U31" s="228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>CARPEN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541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85</v>
      </c>
      <c r="B32" s="223" t="n">
        <v>0</v>
      </c>
      <c r="C32" s="224" t="n">
        <v>0.2</v>
      </c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Phalaris arundinacea</v>
      </c>
      <c r="E32" s="225" t="e">
        <f aca="false">IF(D32="",0,VLOOKUP(D32,D$22:D31,1,0))</f>
        <v>#N/A</v>
      </c>
      <c r="F32" s="226" t="n">
        <f aca="false">($B32*$B$7+$C32*$C$7)/100</f>
        <v>0.004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PHe</v>
      </c>
      <c r="H32" s="209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8</v>
      </c>
      <c r="I32" s="210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10</v>
      </c>
      <c r="J32" s="210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1</v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Phalaris arundinacea</v>
      </c>
      <c r="L32" s="227"/>
      <c r="M32" s="227"/>
      <c r="N32" s="227"/>
      <c r="O32" s="213"/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1577</v>
      </c>
      <c r="Q32" s="215" t="n">
        <f aca="false">IF(ISTEXT(H32),"",(B32*$B$7/100)+(C32*$C$7/100))</f>
        <v>0.004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10</v>
      </c>
      <c r="T32" s="216" t="n">
        <f aca="false">IF(ISERROR(R32*I32*J32),0,R32*I32*J32)</f>
        <v>10</v>
      </c>
      <c r="U32" s="228" t="n">
        <f aca="false">IF(ISERROR(R32*J32),0,R32*J32)</f>
        <v>1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>PHAARU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634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 t="s">
        <v>86</v>
      </c>
      <c r="B33" s="223" t="n">
        <v>0</v>
      </c>
      <c r="C33" s="224" t="n">
        <v>0.01</v>
      </c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0.0002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    -</v>
      </c>
      <c r="H33" s="209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0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0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Salix alba</v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No</v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>newcod</v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0"/>
      <c r="AB33" s="221" t="s">
        <v>87</v>
      </c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09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0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0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09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0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0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09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0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9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9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0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88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Herbasse</v>
      </c>
      <c r="B84" s="258" t="str">
        <f aca="false">C3</f>
        <v>HERBASSE A CLERIEUX</v>
      </c>
      <c r="C84" s="259" t="n">
        <f aca="false">A4</f>
        <v>41444</v>
      </c>
      <c r="D84" s="260" t="n">
        <f aca="false">IF(ISERROR(SUM($T$23:$T$82)/SUM($U$23:$U$82)),"",SUM($T$23:$T$82)/SUM($U$23:$U$82))</f>
        <v>9.0625</v>
      </c>
      <c r="E84" s="261" t="n">
        <f aca="false">N13</f>
        <v>11</v>
      </c>
      <c r="F84" s="258" t="n">
        <f aca="false">N14</f>
        <v>8</v>
      </c>
      <c r="G84" s="258" t="n">
        <f aca="false">N15</f>
        <v>4</v>
      </c>
      <c r="H84" s="258" t="n">
        <f aca="false">N16</f>
        <v>4</v>
      </c>
      <c r="I84" s="258" t="n">
        <f aca="false">N17</f>
        <v>0</v>
      </c>
      <c r="J84" s="262" t="n">
        <f aca="false">N8</f>
        <v>9.875</v>
      </c>
      <c r="K84" s="260" t="n">
        <f aca="false">N9</f>
        <v>3.37036719067819</v>
      </c>
      <c r="L84" s="261" t="n">
        <f aca="false">N10</f>
        <v>4</v>
      </c>
      <c r="M84" s="261" t="n">
        <f aca="false">N11</f>
        <v>15</v>
      </c>
      <c r="N84" s="260" t="n">
        <f aca="false">O8</f>
        <v>1.5</v>
      </c>
      <c r="O84" s="260" t="n">
        <f aca="false">O9</f>
        <v>0.5</v>
      </c>
      <c r="P84" s="261" t="n">
        <f aca="false">O10</f>
        <v>1</v>
      </c>
      <c r="Q84" s="261" t="n">
        <f aca="false">O11</f>
        <v>2</v>
      </c>
      <c r="R84" s="261" t="n">
        <f aca="false">F21</f>
        <v>1.6146</v>
      </c>
      <c r="S84" s="261" t="n">
        <f aca="false">K11</f>
        <v>0</v>
      </c>
      <c r="T84" s="261" t="n">
        <f aca="false">K12</f>
        <v>4</v>
      </c>
      <c r="U84" s="261" t="n">
        <f aca="false">K13</f>
        <v>2</v>
      </c>
      <c r="V84" s="263" t="n">
        <f aca="false">K14</f>
        <v>1</v>
      </c>
      <c r="W84" s="264" t="n">
        <f aca="false">K15</f>
        <v>3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89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90</v>
      </c>
      <c r="R87" s="10"/>
      <c r="S87" s="217" t="n">
        <f aca="false">VLOOKUP(MAX($S$23:$S$82),($S$23:$U$82),1,0)</f>
        <v>15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91</v>
      </c>
      <c r="R88" s="10"/>
      <c r="S88" s="217" t="n">
        <f aca="false">VLOOKUP((S87),($S$23:$U$82),2,0)</f>
        <v>30</v>
      </c>
      <c r="T88" s="10"/>
      <c r="U88" s="10"/>
      <c r="V88" s="10"/>
    </row>
    <row r="89" customFormat="false" ht="12.75" hidden="true" customHeight="false" outlineLevel="0" collapsed="false">
      <c r="Q89" s="10" t="s">
        <v>92</v>
      </c>
      <c r="R89" s="10"/>
      <c r="S89" s="217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93</v>
      </c>
      <c r="R90" s="10"/>
      <c r="S90" s="267" t="n">
        <f aca="false">IF(ISERROR(SUM($T$23:$T$82)/SUM($U$23:$U$82)),"",(SUM($T$23:$T$82)-S88)/(SUM($U$23:$U$82)-S89))</f>
        <v>8.21428571428571</v>
      </c>
      <c r="T90" s="10"/>
    </row>
    <row r="91" customFormat="false" ht="12.75" hidden="false" customHeight="false" outlineLevel="0" collapsed="false">
      <c r="Q91" s="216" t="s">
        <v>94</v>
      </c>
      <c r="R91" s="216"/>
      <c r="S91" s="216" t="str">
        <f aca="false">INDEX('[1]liste reference'!$A$8:$A$904,$T$91)</f>
        <v>AMBTEN</v>
      </c>
      <c r="T91" s="10" t="n">
        <f aca="false">IF(ISERROR(MATCH($S$93,'[1]liste reference'!$A$8:$A$904,0)),MATCH($S$93,'[1]liste reference'!$B$8:$B$904,0),(MATCH($S$93,'[1]liste reference'!$A$8:$A$904,0)))</f>
        <v>150</v>
      </c>
      <c r="U91" s="256"/>
    </row>
    <row r="92" customFormat="false" ht="12.75" hidden="false" customHeight="false" outlineLevel="0" collapsed="false">
      <c r="Q92" s="10" t="s">
        <v>95</v>
      </c>
      <c r="R92" s="10"/>
      <c r="S92" s="10" t="n">
        <f aca="false">MATCH(S87,$S$23:$S$82,0)</f>
        <v>5</v>
      </c>
      <c r="T92" s="10"/>
    </row>
    <row r="93" customFormat="false" ht="12.75" hidden="false" customHeight="false" outlineLevel="0" collapsed="false">
      <c r="Q93" s="216" t="s">
        <v>96</v>
      </c>
      <c r="R93" s="10"/>
      <c r="S93" s="216" t="str">
        <f aca="false">INDEX($A$23:$A$82,$S$92)</f>
        <v>AMBTEN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2013-12-04T17:54:49Z</dcterms:created>
  <dc:creator>Laurent Bourgoin</dc:creator>
  <dc:description/>
  <dc:language>fr-FR</dc:language>
  <cp:lastModifiedBy>Laurent Bourgoin</cp:lastModifiedBy>
  <dcterms:modified xsi:type="dcterms:W3CDTF">2013-12-04T17:55:52Z</dcterms:modified>
  <cp:revision>0</cp:revision>
  <dc:subject/>
  <dc:title/>
</cp:coreProperties>
</file>