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TOURETTE" sheetId="1" state="visible" r:id="rId3"/>
  </sheets>
  <externalReferences>
    <externalReference r:id="rId4"/>
  </externalReferences>
  <definedNames>
    <definedName function="false" hidden="false" localSheetId="0" name="_xlnm.Print_Area" vbProcedure="false">TOURETTE!$A$1:$O$31</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TOURETTE!$A$23:$J$84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<sst xmlns="http://schemas.openxmlformats.org/spreadsheetml/2006/main" count="96" uniqueCount="90">
  <si>
    <t xml:space="preserve">Relevés floristiques aquatiques - IBMR</t>
  </si>
  <si>
    <t xml:space="preserve">GIS Macrophytes - juillet 2006</t>
  </si>
  <si>
    <t xml:space="preserve">CARICAIE</t>
  </si>
  <si>
    <t xml:space="preserve">conforme AFNOR T90-395 oct. 2003</t>
  </si>
  <si>
    <t xml:space="preserve">LOUP</t>
  </si>
  <si>
    <t xml:space="preserve">TOURETTE SUR LOUP</t>
  </si>
  <si>
    <t xml:space="preserve">06700175</t>
  </si>
  <si>
    <t xml:space="preserve">Résultats</t>
  </si>
  <si>
    <t xml:space="preserve">Robustesse:</t>
  </si>
  <si>
    <t xml:space="preserve">F. courant</t>
  </si>
  <si>
    <t xml:space="preserve">F. lent</t>
  </si>
  <si>
    <t xml:space="preserve">station</t>
  </si>
  <si>
    <t xml:space="preserve">IBMR:</t>
  </si>
  <si>
    <t xml:space="preserve">CRA.COM</t>
  </si>
  <si>
    <t xml:space="preserve">Type de faciès</t>
  </si>
  <si>
    <t xml:space="preserve">radier</t>
  </si>
  <si>
    <t xml:space="preserve">pl. lent</t>
  </si>
  <si>
    <t xml:space="preserve">niv. trophique:</t>
  </si>
  <si>
    <t xml:space="preserve">fort</t>
  </si>
  <si>
    <t xml:space="preserve">(fort)</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</si>
  <si>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</si>
  <si>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</si>
  <si>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</si>
  <si>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</si>
  <si>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</si>
  <si>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</si>
  <si>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</si>
  <si>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</si>
  <si>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</si>
  <si>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</si>
  <si>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</si>
  <si>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</si>
  <si>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</si>
  <si>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</si>
  <si>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</si>
  <si>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</si>
  <si>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</si>
  <si>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</si>
  <si>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</si>
  <si>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</si>
  <si>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</si>
  <si>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</si>
  <si>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</si>
  <si>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</si>
  <si>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</si>
  <si>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</si>
  <si>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</si>
  <si>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</si>
  <si>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</si>
  <si>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</si>
  <si>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</si>
  <si>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</si>
  <si>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</si>
  <si>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</si>
  <si>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</si>
  <si>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</si>
  <si>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</si>
  <si>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</si>
  <si>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</si>
  <si>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</si>
  <si>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</si>
  <si>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</si>
  <si>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</si>
  <si>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</si>
  <si>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</si>
  <si>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</si>
  <si>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</si>
  <si>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</si>
  <si>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</si>
  <si>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</si>
  <si>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</si>
  <si>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</si>
  <si>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</si>
  <si>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HIL.SPX</t>
  </si>
  <si>
    <t xml:space="preserve">RHI.SPX</t>
  </si>
  <si>
    <t xml:space="preserve">AMB.RIP</t>
  </si>
  <si>
    <t xml:space="preserve">CIN.AQU</t>
  </si>
  <si>
    <t xml:space="preserve">CIN.FON</t>
  </si>
  <si>
    <t xml:space="preserve">Cf.</t>
  </si>
  <si>
    <t xml:space="preserve">FIS.CRA</t>
  </si>
  <si>
    <t xml:space="preserve">FON.ANT</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</si>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</sst>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4" borderId="23" xfId="0" applyFont="true" applyBorder="true" applyAlignment="true" applyProtection="true">
      <alignment horizontal="right" vertical="top" textRotation="0" wrapText="false" indent="0" shrinkToFit="false"/>
      <protection locked="true" hidden="true"/>
    </xf>
    <xf numFmtId="167" fontId="15" fillId="4" borderId="24" xfId="0" applyFont="true" applyBorder="true" applyAlignment="true" applyProtection="true">
      <alignment horizontal="left" vertical="top" textRotation="0" wrapText="false" indent="0" shrinkToFit="false"/>
      <protection locked="true" hidden="true"/>
    </xf>
    <xf numFmtId="167" fontId="16" fillId="4" borderId="15" xfId="0" applyFont="true" applyBorder="true" applyAlignment="true" applyProtection="true">
      <alignment horizontal="left" vertical="top" textRotation="0" wrapText="false" indent="0" shrinkToFit="false"/>
      <protection locked="true" hidden="true"/>
    </xf>
    <xf numFmtId="167" fontId="13" fillId="4"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4" borderId="29" xfId="0" applyFont="true" applyBorder="true" applyAlignment="true" applyProtection="true">
      <alignment horizontal="left" vertical="bottom" textRotation="0" wrapText="false" indent="0" shrinkToFit="false"/>
      <protection locked="true" hidden="true"/>
    </xf>
    <xf numFmtId="164" fontId="8" fillId="4" borderId="30" xfId="0" applyFont="true" applyBorder="true" applyAlignment="true" applyProtection="true">
      <alignment horizontal="right" vertical="top" textRotation="0" wrapText="false" indent="0" shrinkToFit="false"/>
      <protection locked="true" hidden="true"/>
    </xf>
    <xf numFmtId="164" fontId="18" fillId="4"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7" fontId="13" fillId="5" borderId="69" xfId="0" applyFont="true" applyBorder="true" applyAlignment="true" applyProtection="true">
      <alignment horizontal="general" vertical="bottom" textRotation="0" wrapText="false" indent="0" shrinkToFit="false"/>
      <protection locked="false" hidden="fals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40385</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9.58333333333333</v>
      </c>
      <c r="M5" s="52"/>
      <c r="N5" s="53" t="s">
        <v>13</v>
      </c>
      <c r="O5" s="54" t="n">
        <v>8.5</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60</v>
      </c>
      <c r="C7" s="66" t="n">
        <v>40</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10.4444444444444</v>
      </c>
      <c r="O8" s="83" t="n">
        <f aca="false">AVERAGE(J23:J82)</f>
        <v>1.77777777777778</v>
      </c>
      <c r="P8" s="9"/>
      <c r="Q8" s="9"/>
      <c r="R8" s="9"/>
      <c r="S8" s="9"/>
      <c r="T8" s="9"/>
      <c r="U8" s="9"/>
      <c r="V8" s="21"/>
      <c r="W8" s="22"/>
    </row>
    <row r="9" customFormat="false" ht="13.5" hidden="false" customHeight="false" outlineLevel="0" collapsed="false">
      <c r="A9" s="84" t="s">
        <v>26</v>
      </c>
      <c r="B9" s="85" t="n">
        <v>10</v>
      </c>
      <c r="C9" s="86" t="n">
        <v>0.26</v>
      </c>
      <c r="D9" s="87"/>
      <c r="E9" s="87"/>
      <c r="F9" s="88" t="n">
        <f aca="false">($B9*$B$7+$C9*$C$7)/100</f>
        <v>6.104</v>
      </c>
      <c r="G9" s="89"/>
      <c r="H9" s="90"/>
      <c r="I9" s="91"/>
      <c r="J9" s="92"/>
      <c r="K9" s="72"/>
      <c r="L9" s="93"/>
      <c r="M9" s="81" t="s">
        <v>27</v>
      </c>
      <c r="N9" s="82" t="n">
        <f aca="false">STDEV(I23:I82)</f>
        <v>4.44722135470878</v>
      </c>
      <c r="O9" s="83" t="n">
        <f aca="false">STDEV(J23:J82)</f>
        <v>0.440958551844098</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4</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15</v>
      </c>
      <c r="O11" s="106" t="n">
        <f aca="false">MAX(J23:J82)</f>
        <v>2</v>
      </c>
      <c r="P11" s="9"/>
      <c r="Q11" s="9"/>
      <c r="R11" s="9"/>
      <c r="S11" s="9"/>
      <c r="T11" s="9"/>
      <c r="U11" s="9"/>
    </row>
    <row r="12" customFormat="false" ht="12.75" hidden="false" customHeight="false" outlineLevel="0" collapsed="false">
      <c r="A12" s="116" t="s">
        <v>34</v>
      </c>
      <c r="B12" s="117" t="n">
        <v>10</v>
      </c>
      <c r="C12" s="118" t="n">
        <v>0.1</v>
      </c>
      <c r="D12" s="110"/>
      <c r="E12" s="110"/>
      <c r="F12" s="111" t="n">
        <f aca="false">($B12*$B$7+$C12*$C$7)/100</f>
        <v>6.04</v>
      </c>
      <c r="G12" s="119"/>
      <c r="H12" s="67"/>
      <c r="I12" s="120" t="s">
        <v>35</v>
      </c>
      <c r="J12" s="120"/>
      <c r="K12" s="114" t="n">
        <f aca="false">COUNTIF($G$23:$G$82,"=ALG")</f>
        <v>3</v>
      </c>
      <c r="L12" s="121"/>
      <c r="M12" s="122"/>
      <c r="N12" s="123" t="s">
        <v>29</v>
      </c>
      <c r="O12" s="124"/>
      <c r="P12" s="9"/>
      <c r="Q12" s="9"/>
      <c r="R12" s="9"/>
      <c r="S12" s="9"/>
      <c r="T12" s="9"/>
      <c r="U12" s="9"/>
    </row>
    <row r="13" customFormat="false" ht="12.75" hidden="false" customHeight="false" outlineLevel="0" collapsed="false">
      <c r="A13" s="116" t="s">
        <v>36</v>
      </c>
      <c r="B13" s="117" t="n">
        <v>0.85</v>
      </c>
      <c r="C13" s="118" t="n">
        <v>0.16</v>
      </c>
      <c r="D13" s="110"/>
      <c r="E13" s="110"/>
      <c r="F13" s="111" t="n">
        <f aca="false">($B13*$B$7+$C13*$C$7)/100</f>
        <v>0.574</v>
      </c>
      <c r="G13" s="119"/>
      <c r="H13" s="67"/>
      <c r="I13" s="120" t="s">
        <v>37</v>
      </c>
      <c r="J13" s="120"/>
      <c r="K13" s="114" t="n">
        <f aca="false">COUNTIF($G$23:$G$82,"=BRm")+COUNTIF($G$23:$G$82,"=BRh")</f>
        <v>6</v>
      </c>
      <c r="L13" s="115"/>
      <c r="M13" s="125" t="s">
        <v>38</v>
      </c>
      <c r="N13" s="126" t="n">
        <f aca="false">COUNTIF(F23:F82,"&gt;0")</f>
        <v>9</v>
      </c>
      <c r="O13" s="127"/>
      <c r="P13" s="9"/>
      <c r="Q13" s="9"/>
      <c r="R13" s="9"/>
      <c r="S13" s="9"/>
      <c r="T13" s="9"/>
      <c r="U13" s="9"/>
    </row>
    <row r="14" customFormat="false" ht="12.75" hidden="false" customHeight="false" outlineLevel="0" collapsed="false">
      <c r="A14" s="116" t="s">
        <v>39</v>
      </c>
      <c r="B14" s="117" t="n">
        <v>0</v>
      </c>
      <c r="C14" s="118" t="n">
        <v>0</v>
      </c>
      <c r="D14" s="110"/>
      <c r="E14" s="110"/>
      <c r="F14" s="111" t="n">
        <f aca="false">($B14*$B$7+$C14*$C$7)/100</f>
        <v>0</v>
      </c>
      <c r="G14" s="119"/>
      <c r="H14" s="67"/>
      <c r="I14" s="120" t="s">
        <v>40</v>
      </c>
      <c r="J14" s="120"/>
      <c r="K14" s="114" t="n">
        <f aca="false">COUNTIF($G$23:$G$82,"=PTE")</f>
        <v>0</v>
      </c>
      <c r="L14" s="115"/>
      <c r="M14" s="128" t="s">
        <v>41</v>
      </c>
      <c r="N14" s="129" t="n">
        <f aca="false">COUNTIF($I$23:$I$82,"&gt;-1")</f>
        <v>9</v>
      </c>
      <c r="O14" s="130"/>
      <c r="P14" s="9"/>
      <c r="Q14" s="9"/>
      <c r="R14" s="9"/>
      <c r="S14" s="9"/>
      <c r="T14" s="9"/>
      <c r="U14" s="9"/>
    </row>
    <row r="15" customFormat="false" ht="12.75" hidden="false" customHeight="false" outlineLevel="0" collapsed="false">
      <c r="A15" s="131" t="s">
        <v>42</v>
      </c>
      <c r="B15" s="132" t="n">
        <v>0</v>
      </c>
      <c r="C15" s="133" t="n">
        <v>0</v>
      </c>
      <c r="D15" s="110"/>
      <c r="E15" s="110"/>
      <c r="F15" s="111" t="n">
        <f aca="false">($B15*$B$7+$C15*$C$7)/100</f>
        <v>0</v>
      </c>
      <c r="G15" s="119"/>
      <c r="H15" s="67"/>
      <c r="I15" s="120" t="s">
        <v>43</v>
      </c>
      <c r="J15" s="120"/>
      <c r="K15" s="114" t="n">
        <f aca="false">(COUNTIF($G$23:$G$82,"=PHy"))+(COUNTIF($G$23:$G$82,"=PHe"))+(COUNTIF($G$23:$G$82,"=PHg"))+(COUNTIF($G$23:$G$82,"=PHx"))</f>
        <v>0</v>
      </c>
      <c r="L15" s="115"/>
      <c r="M15" s="134" t="s">
        <v>44</v>
      </c>
      <c r="N15" s="135" t="n">
        <f aca="false">COUNTIF(J23:J82,"=1")</f>
        <v>2</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7</v>
      </c>
      <c r="O16" s="136"/>
      <c r="P16" s="9"/>
      <c r="Q16" s="9"/>
      <c r="R16" s="9"/>
      <c r="S16" s="9"/>
      <c r="T16" s="9"/>
      <c r="U16" s="9"/>
    </row>
    <row r="17" customFormat="false" ht="12.75" hidden="false" customHeight="false" outlineLevel="0" collapsed="false">
      <c r="A17" s="116" t="s">
        <v>47</v>
      </c>
      <c r="B17" s="117" t="n">
        <v>10.85</v>
      </c>
      <c r="C17" s="118" t="n">
        <v>0.26</v>
      </c>
      <c r="D17" s="110"/>
      <c r="E17" s="110"/>
      <c r="F17" s="140"/>
      <c r="G17" s="111" t="n">
        <f aca="false">($B17*$B$7+$C17*$C$7)/100</f>
        <v>6.614</v>
      </c>
      <c r="H17" s="67"/>
      <c r="I17" s="120"/>
      <c r="J17" s="120"/>
      <c r="K17" s="139"/>
      <c r="L17" s="115"/>
      <c r="M17" s="134" t="s">
        <v>48</v>
      </c>
      <c r="N17" s="135" t="n">
        <f aca="false">COUNTIF(J23:J82,"=3")</f>
        <v>0</v>
      </c>
      <c r="O17" s="136"/>
      <c r="P17" s="9"/>
      <c r="Q17" s="9"/>
      <c r="R17" s="9"/>
      <c r="S17" s="9"/>
      <c r="T17" s="9"/>
      <c r="U17" s="9"/>
    </row>
    <row r="18" customFormat="false" ht="12.75" hidden="false" customHeight="false" outlineLevel="0" collapsed="false">
      <c r="A18" s="141" t="s">
        <v>49</v>
      </c>
      <c r="B18" s="142" t="n">
        <v>0</v>
      </c>
      <c r="C18" s="143" t="n">
        <v>0</v>
      </c>
      <c r="D18" s="110"/>
      <c r="E18" s="144" t="s">
        <v>50</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6.614</v>
      </c>
      <c r="G19" s="152" t="n">
        <f aca="false">SUM(G16:G18)</f>
        <v>6.614</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10.87</v>
      </c>
      <c r="C20" s="161" t="n">
        <f aca="false">SUM(C23:C82)</f>
        <v>0.26</v>
      </c>
      <c r="D20" s="162"/>
      <c r="E20" s="163" t="s">
        <v>50</v>
      </c>
      <c r="F20" s="164" t="n">
        <f aca="false">($B20*$B$7+$C20*$C$7)/100</f>
        <v>6.626</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6.522</v>
      </c>
      <c r="C21" s="173" t="n">
        <f aca="false">C20*C7/100</f>
        <v>0.104</v>
      </c>
      <c r="D21" s="110" t="str">
        <f aca="false">IF(F21=0,"",IF((ABS(F21-F19))&gt;(0.2*F21),CONCATENATE(" rec. par taxa (",F21," %) supérieur à 20 % !"),""))</f>
        <v/>
      </c>
      <c r="E21" s="174" t="str">
        <f aca="false">IF(F21=0,"",IF((ABS(F21-F19))&gt;(0.2*F21),CONCATENATE("ATTENTION : écart entre rec. par grp (",F19," %) ","et",""),""))</f>
        <v/>
      </c>
      <c r="F21" s="175" t="n">
        <f aca="false">B21+C21</f>
        <v>6.626</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72</v>
      </c>
      <c r="B23" s="196" t="n">
        <v>5</v>
      </c>
      <c r="C23" s="197" t="n">
        <v>0.05</v>
      </c>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3.02</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3.02</v>
      </c>
      <c r="Q23" s="208" t="n">
        <f aca="false">IF(OR(ISTEXT(H23),P23=0),"",IF(P23&lt;0.1,1,IF(P23&lt;1,2,IF(P23&lt;10,3,IF(P23&lt;50,4,IF(P23&gt;=50,5,""))))))</f>
        <v>3</v>
      </c>
      <c r="R23" s="208" t="n">
        <f aca="false">IF(ISERROR(Q23*I23),0,Q23*I23)</f>
        <v>18</v>
      </c>
      <c r="S23" s="208" t="n">
        <f aca="false">IF(ISERROR(Q23*I23*J23),0,Q23*I23*J23)</f>
        <v>18</v>
      </c>
      <c r="T23" s="208" t="n">
        <f aca="false">IF(ISERROR(Q23*J23),0,Q23*J23)</f>
        <v>3</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73</v>
      </c>
      <c r="B24" s="215" t="n">
        <v>0.02</v>
      </c>
      <c r="C24" s="215"/>
      <c r="D24" s="216" t="str">
        <f aca="false">IF(ISERROR(VLOOKUP($A24,'[1]liste reference'!$A$7:$D$906,2,0)),IF(ISERROR(VLOOKUP($A24,'[1]liste reference'!$B$7:$D$906,1,0)),"",VLOOKUP($A24,'[1]liste reference'!$B$7:$D$906,1,0)),VLOOKUP($A24,'[1]liste reference'!$A$7:$D$906,2,0))</f>
        <v>Hildenbrandia rivularis</v>
      </c>
      <c r="E24" s="216" t="e">
        <f aca="false">IF(D24="",0,VLOOKUP(D24,D$22:D23,1,0))</f>
        <v>#N/A</v>
      </c>
      <c r="F24" s="217" t="n">
        <f aca="false">($B24*$B$7+$C24*$C$7)/100</f>
        <v>0.012</v>
      </c>
      <c r="G24" s="218"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19" t="n">
        <f aca="false">IF(ISNUMBER(H24),IF(ISERROR(VLOOKUP($A24,'[1]liste reference'!$A$7:$P$906,3,0)),IF(ISERROR(VLOOKUP($A24,'[1]liste reference'!$B$7:$P$906,2,0)),"",VLOOKUP($A24,'[1]liste reference'!$B$7:$P$906,2,0)),VLOOKUP($A24,'[1]liste reference'!$A$7:$P$906,3,0)),"")</f>
        <v>15</v>
      </c>
      <c r="J24" s="203" t="n">
        <f aca="false">IF(ISNUMBER(H24),IF(ISERROR(VLOOKUP($A24,'[1]liste reference'!$A$7:$P$906,4,0)),IF(ISERROR(VLOOKUP($A24,'[1]liste reference'!$B$7:$P$906,3,0)),"",VLOOKUP($A24,'[1]liste reference'!$B$7:$P$906,3,0)),VLOOKUP($A24,'[1]liste reference'!$A$7:$P$906,4,0)),"")</f>
        <v>2</v>
      </c>
      <c r="K24" s="220" t="str">
        <f aca="false">IF(A24="NEW.COD",AA24,IF(ISTEXT($E24),"DEJA SAISI !",IF(A24="","",IF(ISERROR(VLOOKUP($A24,'[1]liste reference'!$A$7:$D$906,2,0)),IF(ISERROR(VLOOKUP($A24,'[1]liste reference'!$B$7:$D$906,1,0)),"code non répertorié ou synonyme",VLOOKUP($A24,'[1]liste reference'!$B$7:$D$906,1,0)),VLOOKUP(A24,'[1]liste reference'!$A$7:$D$906,2,0)))))</f>
        <v>Hildenbrandia rivularis</v>
      </c>
      <c r="L24" s="221"/>
      <c r="M24" s="221"/>
      <c r="N24" s="221"/>
      <c r="O24" s="206"/>
      <c r="P24" s="207" t="n">
        <f aca="false">IF(ISTEXT(H24),"",(B24*$B$7/100)+(C24*$C$7/100))</f>
        <v>0.012</v>
      </c>
      <c r="Q24" s="208" t="n">
        <f aca="false">IF(OR(ISTEXT(H24),P24=0),"",IF(P24&lt;0.1,1,IF(P24&lt;1,2,IF(P24&lt;10,3,IF(P24&lt;50,4,IF(P24&gt;=50,5,""))))))</f>
        <v>1</v>
      </c>
      <c r="R24" s="208" t="n">
        <f aca="false">IF(ISERROR(Q24*I24),0,Q24*I24)</f>
        <v>15</v>
      </c>
      <c r="S24" s="208" t="n">
        <f aca="false">IF(ISERROR(Q24*I24*J24),0,Q24*I24*J24)</f>
        <v>30</v>
      </c>
      <c r="T24" s="222" t="n">
        <f aca="false">IF(ISERROR(Q24*J24),0,Q24*J24)</f>
        <v>2</v>
      </c>
      <c r="U24" s="209" t="str">
        <f aca="false">IF(AND(A24="",F24=0),"",IF(F24=0,"Il manque le(s) % de rec. !",""))</f>
        <v/>
      </c>
      <c r="V24" s="210"/>
      <c r="X24" s="211" t="str">
        <f aca="false">IF(A24="new.cod","NEW.COD",IF(AND((Y24=""),ISTEXT(A24)),A24,IF(Y24="","",INDEX('[1]liste reference'!$A$7:$A$906,Y24))))</f>
        <v>HIL.SPX</v>
      </c>
      <c r="Y24" s="9" t="n">
        <f aca="false">IF(ISERROR(MATCH(A24,'[1]liste reference'!$A$7:$A$906,0)),IF(ISERROR(MATCH(A24,'[1]liste reference'!$B$7:$B$906,0)),"",(MATCH(A24,'[1]liste reference'!$B$7:$B$906,0))),(MATCH(A24,'[1]liste reference'!$A$7:$A$906,0)))</f>
        <v>31</v>
      </c>
      <c r="Z24" s="212"/>
      <c r="AA24" s="213"/>
      <c r="BB24" s="9" t="n">
        <f aca="false">IF(A24="","",1)</f>
        <v>1</v>
      </c>
    </row>
    <row r="25" customFormat="false" ht="12.75" hidden="false" customHeight="false" outlineLevel="0" collapsed="false">
      <c r="A25" s="214" t="s">
        <v>74</v>
      </c>
      <c r="B25" s="215" t="n">
        <v>5</v>
      </c>
      <c r="C25" s="215" t="n">
        <v>0.05</v>
      </c>
      <c r="D25" s="216" t="str">
        <f aca="false">IF(ISERROR(VLOOKUP($A25,'[1]liste reference'!$A$7:$D$906,2,0)),IF(ISERROR(VLOOKUP($A25,'[1]liste reference'!$B$7:$D$906,1,0)),"",VLOOKUP($A25,'[1]liste reference'!$B$7:$D$906,1,0)),VLOOKUP($A25,'[1]liste reference'!$A$7:$D$906,2,0))</f>
        <v>Rhizoclonium sp.       </v>
      </c>
      <c r="E25" s="216" t="e">
        <f aca="false">IF(D25="",0,VLOOKUP(D25,D$21:D24,1,0))</f>
        <v>#N/A</v>
      </c>
      <c r="F25" s="217" t="n">
        <f aca="false">($B25*$B$7+$C25*$C$7)/100</f>
        <v>3.02</v>
      </c>
      <c r="G25" s="218"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19" t="n">
        <f aca="false">IF(ISNUMBER(H25),IF(ISERROR(VLOOKUP($A25,'[1]liste reference'!$A$7:$P$906,3,0)),IF(ISERROR(VLOOKUP($A25,'[1]liste reference'!$B$7:$P$906,2,0)),"",VLOOKUP($A25,'[1]liste reference'!$B$7:$P$906,2,0)),VLOOKUP($A25,'[1]liste reference'!$A$7:$P$906,3,0)),"")</f>
        <v>4</v>
      </c>
      <c r="J25" s="203" t="n">
        <f aca="false">IF(ISNUMBER(H25),IF(ISERROR(VLOOKUP($A25,'[1]liste reference'!$A$7:$P$906,4,0)),IF(ISERROR(VLOOKUP($A25,'[1]liste reference'!$B$7:$P$906,3,0)),"",VLOOKUP($A25,'[1]liste reference'!$B$7:$P$906,3,0)),VLOOKUP($A25,'[1]liste reference'!$A$7:$P$906,4,0)),"")</f>
        <v>2</v>
      </c>
      <c r="K25" s="220" t="str">
        <f aca="false">IF(A25="NEW.COD",AA25,IF(ISTEXT($E25),"DEJA SAISI !",IF(A25="","",IF(ISERROR(VLOOKUP($A25,'[1]liste reference'!$A$7:$D$906,2,0)),IF(ISERROR(VLOOKUP($A25,'[1]liste reference'!$B$7:$D$906,1,0)),"code non répertorié ou synonyme",VLOOKUP($A25,'[1]liste reference'!$B$7:$D$906,1,0)),VLOOKUP(A25,'[1]liste reference'!$A$7:$D$906,2,0)))))</f>
        <v>Rhizoclonium sp.       </v>
      </c>
      <c r="L25" s="221"/>
      <c r="M25" s="221"/>
      <c r="N25" s="221"/>
      <c r="O25" s="206"/>
      <c r="P25" s="207" t="n">
        <f aca="false">IF(ISTEXT(H25),"",(B25*$B$7/100)+(C25*$C$7/100))</f>
        <v>3.02</v>
      </c>
      <c r="Q25" s="208" t="n">
        <f aca="false">IF(OR(ISTEXT(H25),P25=0),"",IF(P25&lt;0.1,1,IF(P25&lt;1,2,IF(P25&lt;10,3,IF(P25&lt;50,4,IF(P25&gt;=50,5,""))))))</f>
        <v>3</v>
      </c>
      <c r="R25" s="208" t="n">
        <f aca="false">IF(ISERROR(Q25*I25),0,Q25*I25)</f>
        <v>12</v>
      </c>
      <c r="S25" s="208" t="n">
        <f aca="false">IF(ISERROR(Q25*I25*J25),0,Q25*I25*J25)</f>
        <v>24</v>
      </c>
      <c r="T25" s="222" t="n">
        <f aca="false">IF(ISERROR(Q25*J25),0,Q25*J25)</f>
        <v>6</v>
      </c>
      <c r="U25" s="209" t="str">
        <f aca="false">IF(AND(A25="",F25=0),"",IF(F25=0,"Il manque le(s) % de rec. !",""))</f>
        <v/>
      </c>
      <c r="V25" s="210"/>
      <c r="W25" s="223"/>
      <c r="X25" s="211" t="str">
        <f aca="false">IF(A25="new.cod","NEW.COD",IF(AND((Y25=""),ISTEXT(A25)),A25,IF(Y25="","",INDEX('[1]liste reference'!$A$7:$A$906,Y25))))</f>
        <v>RHI.SPX</v>
      </c>
      <c r="Y25" s="9" t="n">
        <f aca="false">IF(ISERROR(MATCH(A25,'[1]liste reference'!$A$7:$A$906,0)),IF(ISERROR(MATCH(A25,'[1]liste reference'!$B$7:$B$906,0)),"",(MATCH(A25,'[1]liste reference'!$B$7:$B$906,0))),(MATCH(A25,'[1]liste reference'!$A$7:$A$906,0)))</f>
        <v>63</v>
      </c>
      <c r="Z25" s="212"/>
      <c r="AA25" s="213"/>
      <c r="BB25" s="9" t="n">
        <f aca="false">IF(A25="","",1)</f>
        <v>1</v>
      </c>
    </row>
    <row r="26" customFormat="false" ht="12.75" hidden="false" customHeight="false" outlineLevel="0" collapsed="false">
      <c r="A26" s="214" t="s">
        <v>75</v>
      </c>
      <c r="B26" s="215" t="n">
        <v>0.05</v>
      </c>
      <c r="C26" s="215" t="n">
        <v>0.05</v>
      </c>
      <c r="D26" s="216" t="str">
        <f aca="false">IF(ISERROR(VLOOKUP($A26,'[1]liste reference'!$A$7:$D$906,2,0)),IF(ISERROR(VLOOKUP($A26,'[1]liste reference'!$B$7:$D$906,1,0)),"",VLOOKUP($A26,'[1]liste reference'!$B$7:$D$906,1,0)),VLOOKUP($A26,'[1]liste reference'!$A$7:$D$906,2,0))</f>
        <v>Amblystegium riparium (Leptodictyum riparium)</v>
      </c>
      <c r="E26" s="216" t="e">
        <f aca="false">IF(D26="",0,VLOOKUP(D26,D$22:D25,1,0))</f>
        <v>#N/A</v>
      </c>
      <c r="F26" s="217" t="n">
        <f aca="false">($B26*$B$7+$C26*$C$7)/100</f>
        <v>0.05</v>
      </c>
      <c r="G26" s="218" t="str">
        <f aca="false">IF(A26="","",IF(ISERROR(VLOOKUP($A26,'[1]liste reference'!$A$7:$P$906,13,0)),IF(ISERROR(VLOOKUP($A26,'[1]liste reference'!$B$7:$P$906,12,0)),"    -",VLOOKUP($A26,'[1]liste reference'!$B$7:$P$906,12,0)),VLOOKUP($A26,'[1]liste reference'!$A$7:$P$906,13,0)))</f>
        <v>BRm</v>
      </c>
      <c r="H26" s="201" t="n">
        <f aca="false">IF(A26="","x",IF(ISERROR(VLOOKUP($A26,'[1]liste reference'!$A$7:$P$906,14,0)),IF(ISERROR(VLOOKUP($A26,'[1]liste reference'!$B$7:$P$906,13,0)),"x",VLOOKUP($A26,'[1]liste reference'!$B$7:$P$906,13,0)),VLOOKUP($A26,'[1]liste reference'!$A$7:$P$906,14,0)))</f>
        <v>5</v>
      </c>
      <c r="I26" s="219" t="n">
        <f aca="false">IF(ISNUMBER(H26),IF(ISERROR(VLOOKUP($A26,'[1]liste reference'!$A$7:$P$906,3,0)),IF(ISERROR(VLOOKUP($A26,'[1]liste reference'!$B$7:$P$906,2,0)),"",VLOOKUP($A26,'[1]liste reference'!$B$7:$P$906,2,0)),VLOOKUP($A26,'[1]liste reference'!$A$7:$P$906,3,0)),"")</f>
        <v>5</v>
      </c>
      <c r="J26" s="203" t="n">
        <f aca="false">IF(ISNUMBER(H26),IF(ISERROR(VLOOKUP($A26,'[1]liste reference'!$A$7:$P$906,4,0)),IF(ISERROR(VLOOKUP($A26,'[1]liste reference'!$B$7:$P$906,3,0)),"",VLOOKUP($A26,'[1]liste reference'!$B$7:$P$906,3,0)),VLOOKUP($A26,'[1]liste reference'!$A$7:$P$906,4,0)),"")</f>
        <v>2</v>
      </c>
      <c r="K26" s="220" t="str">
        <f aca="false">IF(A26="NEW.COD",AA26,IF(ISTEXT($E26),"DEJA SAISI !",IF(A26="","",IF(ISERROR(VLOOKUP($A26,'[1]liste reference'!$A$7:$D$906,2,0)),IF(ISERROR(VLOOKUP($A26,'[1]liste reference'!$B$7:$D$906,1,0)),"code non répertorié ou synonyme",VLOOKUP($A26,'[1]liste reference'!$B$7:$D$906,1,0)),VLOOKUP(A26,'[1]liste reference'!$A$7:$D$906,2,0)))))</f>
        <v>Amblystegium riparium (Leptodictyum riparium)</v>
      </c>
      <c r="L26" s="221"/>
      <c r="M26" s="221"/>
      <c r="N26" s="221"/>
      <c r="O26" s="206"/>
      <c r="P26" s="207" t="n">
        <f aca="false">IF(ISTEXT(H26),"",(B26*$B$7/100)+(C26*$C$7/100))</f>
        <v>0.05</v>
      </c>
      <c r="Q26" s="208" t="n">
        <f aca="false">IF(OR(ISTEXT(H26),P26=0),"",IF(P26&lt;0.1,1,IF(P26&lt;1,2,IF(P26&lt;10,3,IF(P26&lt;50,4,IF(P26&gt;=50,5,""))))))</f>
        <v>1</v>
      </c>
      <c r="R26" s="208" t="n">
        <f aca="false">IF(ISERROR(Q26*I26),0,Q26*I26)</f>
        <v>5</v>
      </c>
      <c r="S26" s="208" t="n">
        <f aca="false">IF(ISERROR(Q26*I26*J26),0,Q26*I26*J26)</f>
        <v>10</v>
      </c>
      <c r="T26" s="222" t="n">
        <f aca="false">IF(ISERROR(Q26*J26),0,Q26*J26)</f>
        <v>2</v>
      </c>
      <c r="U26" s="209" t="str">
        <f aca="false">IF(AND(A26="",F26=0),"",IF(F26=0,"Il manque le(s) % de rec. !",""))</f>
        <v/>
      </c>
      <c r="V26" s="210"/>
      <c r="X26" s="211" t="str">
        <f aca="false">IF(A26="new.cod","NEW.COD",IF(AND((Y26=""),ISTEXT(A26)),A26,IF(Y26="","",INDEX('[1]liste reference'!$A$7:$A$906,Y26))))</f>
        <v>AMB.RIP</v>
      </c>
      <c r="Y26" s="9" t="n">
        <f aca="false">IF(ISERROR(MATCH(A26,'[1]liste reference'!$A$7:$A$906,0)),IF(ISERROR(MATCH(A26,'[1]liste reference'!$B$7:$B$906,0)),"",(MATCH(A26,'[1]liste reference'!$B$7:$B$906,0))),(MATCH(A26,'[1]liste reference'!$A$7:$A$906,0)))</f>
        <v>149</v>
      </c>
      <c r="Z26" s="212"/>
      <c r="AA26" s="213"/>
      <c r="BB26" s="9" t="n">
        <f aca="false">IF(A26="","",1)</f>
        <v>1</v>
      </c>
    </row>
    <row r="27" customFormat="false" ht="12.75" hidden="false" customHeight="false" outlineLevel="0" collapsed="false">
      <c r="A27" s="214" t="s">
        <v>76</v>
      </c>
      <c r="B27" s="224" t="n">
        <v>0.05</v>
      </c>
      <c r="C27" s="215" t="n">
        <v>0.05</v>
      </c>
      <c r="D27" s="216" t="str">
        <f aca="false">IF(ISERROR(VLOOKUP($A27,'[1]liste reference'!$A$7:$D$906,2,0)),IF(ISERROR(VLOOKUP($A27,'[1]liste reference'!$B$7:$D$906,1,0)),"",VLOOKUP($A27,'[1]liste reference'!$B$7:$D$906,1,0)),VLOOKUP($A27,'[1]liste reference'!$A$7:$D$906,2,0))</f>
        <v>Cinclidotus aquaticus</v>
      </c>
      <c r="E27" s="216" t="e">
        <f aca="false">IF(D27="",0,VLOOKUP(D27,D$22:D26,1,0))</f>
        <v>#N/A</v>
      </c>
      <c r="F27" s="217" t="n">
        <f aca="false">($B27*$B$7+$C27*$C$7)/100</f>
        <v>0.05</v>
      </c>
      <c r="G27" s="218" t="str">
        <f aca="false">IF(A27="","",IF(ISERROR(VLOOKUP($A27,'[1]liste reference'!$A$7:$P$906,13,0)),IF(ISERROR(VLOOKUP($A27,'[1]liste reference'!$B$7:$P$906,12,0)),"    -",VLOOKUP($A27,'[1]liste reference'!$B$7:$P$906,12,0)),VLOOKUP($A27,'[1]liste reference'!$A$7:$P$906,13,0)))</f>
        <v>BRm</v>
      </c>
      <c r="H27" s="201" t="n">
        <f aca="false">IF(A27="","x",IF(ISERROR(VLOOKUP($A27,'[1]liste reference'!$A$7:$P$906,14,0)),IF(ISERROR(VLOOKUP($A27,'[1]liste reference'!$B$7:$P$906,13,0)),"x",VLOOKUP($A27,'[1]liste reference'!$B$7:$P$906,13,0)),VLOOKUP($A27,'[1]liste reference'!$A$7:$P$906,14,0)))</f>
        <v>5</v>
      </c>
      <c r="I27" s="219" t="n">
        <f aca="false">IF(ISNUMBER(H27),IF(ISERROR(VLOOKUP($A27,'[1]liste reference'!$A$7:$P$906,3,0)),IF(ISERROR(VLOOKUP($A27,'[1]liste reference'!$B$7:$P$906,2,0)),"",VLOOKUP($A27,'[1]liste reference'!$B$7:$P$906,2,0)),VLOOKUP($A27,'[1]liste reference'!$A$7:$P$906,3,0)),"")</f>
        <v>15</v>
      </c>
      <c r="J27" s="203" t="n">
        <f aca="false">IF(ISNUMBER(H27),IF(ISERROR(VLOOKUP($A27,'[1]liste reference'!$A$7:$P$906,4,0)),IF(ISERROR(VLOOKUP($A27,'[1]liste reference'!$B$7:$P$906,3,0)),"",VLOOKUP($A27,'[1]liste reference'!$B$7:$P$906,3,0)),VLOOKUP($A27,'[1]liste reference'!$A$7:$P$906,4,0)),"")</f>
        <v>2</v>
      </c>
      <c r="K27" s="220" t="str">
        <f aca="false">IF(A27="NEW.COD",AA27,IF(ISTEXT($E27),"DEJA SAISI !",IF(A27="","",IF(ISERROR(VLOOKUP($A27,'[1]liste reference'!$A$7:$D$906,2,0)),IF(ISERROR(VLOOKUP($A27,'[1]liste reference'!$B$7:$D$906,1,0)),"code non répertorié ou synonyme",VLOOKUP($A27,'[1]liste reference'!$B$7:$D$906,1,0)),VLOOKUP(A27,'[1]liste reference'!$A$7:$D$906,2,0)))))</f>
        <v>Cinclidotus aquaticus</v>
      </c>
      <c r="L27" s="221"/>
      <c r="M27" s="221"/>
      <c r="N27" s="221"/>
      <c r="O27" s="206"/>
      <c r="P27" s="207" t="n">
        <f aca="false">IF(ISTEXT(H27),"",(B27*$B$7/100)+(C27*$C$7/100))</f>
        <v>0.05</v>
      </c>
      <c r="Q27" s="208" t="n">
        <f aca="false">IF(OR(ISTEXT(H27),P27=0),"",IF(P27&lt;0.1,1,IF(P27&lt;1,2,IF(P27&lt;10,3,IF(P27&lt;50,4,IF(P27&gt;=50,5,""))))))</f>
        <v>1</v>
      </c>
      <c r="R27" s="208" t="n">
        <f aca="false">IF(ISERROR(Q27*I27),0,Q27*I27)</f>
        <v>15</v>
      </c>
      <c r="S27" s="208" t="n">
        <f aca="false">IF(ISERROR(Q27*I27*J27),0,Q27*I27*J27)</f>
        <v>30</v>
      </c>
      <c r="T27" s="222" t="n">
        <f aca="false">IF(ISERROR(Q27*J27),0,Q27*J27)</f>
        <v>2</v>
      </c>
      <c r="U27" s="209" t="str">
        <f aca="false">IF(AND(A27="",F27=0),"",IF(F27=0,"Il manque le(s) % de rec. !",""))</f>
        <v/>
      </c>
      <c r="V27" s="210"/>
      <c r="X27" s="211" t="str">
        <f aca="false">IF(A27="new.cod","NEW.COD",IF(AND((Y27=""),ISTEXT(A27)),A27,IF(Y27="","",INDEX('[1]liste reference'!$A$7:$A$906,Y27))))</f>
        <v>CIN.AQU</v>
      </c>
      <c r="Y27" s="9" t="n">
        <f aca="false">IF(ISERROR(MATCH(A27,'[1]liste reference'!$A$7:$A$906,0)),IF(ISERROR(MATCH(A27,'[1]liste reference'!$B$7:$B$906,0)),"",(MATCH(A27,'[1]liste reference'!$B$7:$B$906,0))),(MATCH(A27,'[1]liste reference'!$A$7:$A$906,0)))</f>
        <v>171</v>
      </c>
      <c r="Z27" s="212"/>
      <c r="AA27" s="213"/>
      <c r="BB27" s="9" t="n">
        <f aca="false">IF(A27="","",1)</f>
        <v>1</v>
      </c>
    </row>
    <row r="28" customFormat="false" ht="12.75" hidden="false" customHeight="false" outlineLevel="0" collapsed="false">
      <c r="A28" s="214" t="s">
        <v>77</v>
      </c>
      <c r="B28" s="224" t="n">
        <v>0.05</v>
      </c>
      <c r="C28" s="215" t="n">
        <v>0.05</v>
      </c>
      <c r="D28" s="216" t="str">
        <f aca="false">IF(ISERROR(VLOOKUP($A28,'[1]liste reference'!$A$7:$D$906,2,0)),IF(ISERROR(VLOOKUP($A28,'[1]liste reference'!$B$7:$D$906,1,0)),"",VLOOKUP($A28,'[1]liste reference'!$B$7:$D$906,1,0)),VLOOKUP($A28,'[1]liste reference'!$A$7:$D$906,2,0))</f>
        <v>Cinclidotus fontinaloides</v>
      </c>
      <c r="E28" s="216" t="e">
        <f aca="false">IF(D28="",0,VLOOKUP(D28,D$22:D27,1,0))</f>
        <v>#N/A</v>
      </c>
      <c r="F28" s="217" t="n">
        <f aca="false">($B28*$B$7+$C28*$C$7)/100</f>
        <v>0.05</v>
      </c>
      <c r="G28" s="218" t="str">
        <f aca="false">IF(A28="","",IF(ISERROR(VLOOKUP($A28,'[1]liste reference'!$A$7:$P$906,13,0)),IF(ISERROR(VLOOKUP($A28,'[1]liste reference'!$B$7:$P$906,12,0)),"    -",VLOOKUP($A28,'[1]liste reference'!$B$7:$P$906,12,0)),VLOOKUP($A28,'[1]liste reference'!$A$7:$P$906,13,0)))</f>
        <v>BRm</v>
      </c>
      <c r="H28" s="201" t="n">
        <f aca="false">IF(A28="","x",IF(ISERROR(VLOOKUP($A28,'[1]liste reference'!$A$7:$P$906,14,0)),IF(ISERROR(VLOOKUP($A28,'[1]liste reference'!$B$7:$P$906,13,0)),"x",VLOOKUP($A28,'[1]liste reference'!$B$7:$P$906,13,0)),VLOOKUP($A28,'[1]liste reference'!$A$7:$P$906,14,0)))</f>
        <v>5</v>
      </c>
      <c r="I28" s="219" t="n">
        <f aca="false">IF(ISNUMBER(H28),IF(ISERROR(VLOOKUP($A28,'[1]liste reference'!$A$7:$P$906,3,0)),IF(ISERROR(VLOOKUP($A28,'[1]liste reference'!$B$7:$P$906,2,0)),"",VLOOKUP($A28,'[1]liste reference'!$B$7:$P$906,2,0)),VLOOKUP($A28,'[1]liste reference'!$A$7:$P$906,3,0)),"")</f>
        <v>12</v>
      </c>
      <c r="J28" s="203" t="n">
        <f aca="false">IF(ISNUMBER(H28),IF(ISERROR(VLOOKUP($A28,'[1]liste reference'!$A$7:$P$906,4,0)),IF(ISERROR(VLOOKUP($A28,'[1]liste reference'!$B$7:$P$906,3,0)),"",VLOOKUP($A28,'[1]liste reference'!$B$7:$P$906,3,0)),VLOOKUP($A28,'[1]liste reference'!$A$7:$P$906,4,0)),"")</f>
        <v>2</v>
      </c>
      <c r="K28" s="220" t="str">
        <f aca="false">IF(A28="NEW.COD",AA28,IF(ISTEXT($E28),"DEJA SAISI !",IF(A28="","",IF(ISERROR(VLOOKUP($A28,'[1]liste reference'!$A$7:$D$906,2,0)),IF(ISERROR(VLOOKUP($A28,'[1]liste reference'!$B$7:$D$906,1,0)),"code non répertorié ou synonyme",VLOOKUP($A28,'[1]liste reference'!$B$7:$D$906,1,0)),VLOOKUP(A28,'[1]liste reference'!$A$7:$D$906,2,0)))))</f>
        <v>Cinclidotus fontinaloides</v>
      </c>
      <c r="L28" s="221"/>
      <c r="M28" s="221"/>
      <c r="N28" s="221"/>
      <c r="O28" s="206"/>
      <c r="P28" s="207" t="n">
        <f aca="false">IF(ISTEXT(H28),"",(B28*$B$7/100)+(C28*$C$7/100))</f>
        <v>0.05</v>
      </c>
      <c r="Q28" s="208" t="n">
        <f aca="false">IF(OR(ISTEXT(H28),P28=0),"",IF(P28&lt;0.1,1,IF(P28&lt;1,2,IF(P28&lt;10,3,IF(P28&lt;50,4,IF(P28&gt;=50,5,""))))))</f>
        <v>1</v>
      </c>
      <c r="R28" s="208" t="n">
        <f aca="false">IF(ISERROR(Q28*I28),0,Q28*I28)</f>
        <v>12</v>
      </c>
      <c r="S28" s="208" t="n">
        <f aca="false">IF(ISERROR(Q28*I28*J28),0,Q28*I28*J28)</f>
        <v>24</v>
      </c>
      <c r="T28" s="222" t="n">
        <f aca="false">IF(ISERROR(Q28*J28),0,Q28*J28)</f>
        <v>2</v>
      </c>
      <c r="U28" s="209" t="str">
        <f aca="false">IF(AND(A28="",F28=0),"",IF(F28=0,"Il manque le(s) % de rec. !",""))</f>
        <v/>
      </c>
      <c r="V28" s="210"/>
      <c r="X28" s="211" t="str">
        <f aca="false">IF(A28="new.cod","NEW.COD",IF(AND((Y28=""),ISTEXT(A28)),A28,IF(Y28="","",INDEX('[1]liste reference'!$A$7:$A$906,Y28))))</f>
        <v>CIN.FON</v>
      </c>
      <c r="Y28" s="9" t="n">
        <f aca="false">IF(ISERROR(MATCH(A28,'[1]liste reference'!$A$7:$A$906,0)),IF(ISERROR(MATCH(A28,'[1]liste reference'!$B$7:$B$906,0)),"",(MATCH(A28,'[1]liste reference'!$B$7:$B$906,0))),(MATCH(A28,'[1]liste reference'!$A$7:$A$906,0)))</f>
        <v>173</v>
      </c>
      <c r="Z28" s="212"/>
      <c r="AA28" s="213"/>
      <c r="BB28" s="9" t="n">
        <f aca="false">IF(A28="","",1)</f>
        <v>1</v>
      </c>
    </row>
    <row r="29" customFormat="false" ht="12.75" hidden="false" customHeight="false" outlineLevel="0" collapsed="false">
      <c r="A29" s="214" t="s">
        <v>13</v>
      </c>
      <c r="B29" s="224" t="n">
        <v>0.5</v>
      </c>
      <c r="C29" s="215"/>
      <c r="D29" s="216" t="str">
        <f aca="false">IF(ISERROR(VLOOKUP($A29,'[1]liste reference'!$A$7:$D$906,2,0)),IF(ISERROR(VLOOKUP($A29,'[1]liste reference'!$B$7:$D$906,1,0)),"",VLOOKUP($A29,'[1]liste reference'!$B$7:$D$906,1,0)),VLOOKUP($A29,'[1]liste reference'!$A$7:$D$906,2,0))</f>
        <v>Cratoneuron commutatum</v>
      </c>
      <c r="E29" s="216" t="e">
        <f aca="false">IF(D29="",0,VLOOKUP(D29,D$22:D28,1,0))</f>
        <v>#N/A</v>
      </c>
      <c r="F29" s="217" t="n">
        <f aca="false">($B29*$B$7+$C29*$C$7)/100</f>
        <v>0.3</v>
      </c>
      <c r="G29" s="218" t="str">
        <f aca="false">IF(A29="","",IF(ISERROR(VLOOKUP($A29,'[1]liste reference'!$A$7:$P$906,13,0)),IF(ISERROR(VLOOKUP($A29,'[1]liste reference'!$B$7:$P$906,12,0)),"    -",VLOOKUP($A29,'[1]liste reference'!$B$7:$P$906,12,0)),VLOOKUP($A29,'[1]liste reference'!$A$7:$P$906,13,0)))</f>
        <v>BRm</v>
      </c>
      <c r="H29" s="201" t="n">
        <f aca="false">IF(A29="","x",IF(ISERROR(VLOOKUP($A29,'[1]liste reference'!$A$7:$P$906,14,0)),IF(ISERROR(VLOOKUP($A29,'[1]liste reference'!$B$7:$P$906,13,0)),"x",VLOOKUP($A29,'[1]liste reference'!$B$7:$P$906,13,0)),VLOOKUP($A29,'[1]liste reference'!$A$7:$P$906,14,0)))</f>
        <v>5</v>
      </c>
      <c r="I29" s="219" t="n">
        <f aca="false">IF(ISNUMBER(H29),IF(ISERROR(VLOOKUP($A29,'[1]liste reference'!$A$7:$P$906,3,0)),IF(ISERROR(VLOOKUP($A29,'[1]liste reference'!$B$7:$P$906,2,0)),"",VLOOKUP($A29,'[1]liste reference'!$B$7:$P$906,2,0)),VLOOKUP($A29,'[1]liste reference'!$A$7:$P$906,3,0)),"")</f>
        <v>15</v>
      </c>
      <c r="J29" s="203" t="n">
        <f aca="false">IF(ISNUMBER(H29),IF(ISERROR(VLOOKUP($A29,'[1]liste reference'!$A$7:$P$906,4,0)),IF(ISERROR(VLOOKUP($A29,'[1]liste reference'!$B$7:$P$906,3,0)),"",VLOOKUP($A29,'[1]liste reference'!$B$7:$P$906,3,0)),VLOOKUP($A29,'[1]liste reference'!$A$7:$P$906,4,0)),"")</f>
        <v>2</v>
      </c>
      <c r="K29" s="220" t="str">
        <f aca="false">IF(A29="NEW.COD",AA29,IF(ISTEXT($E29),"DEJA SAISI !",IF(A29="","",IF(ISERROR(VLOOKUP($A29,'[1]liste reference'!$A$7:$D$906,2,0)),IF(ISERROR(VLOOKUP($A29,'[1]liste reference'!$B$7:$D$906,1,0)),"code non répertorié ou synonyme",VLOOKUP($A29,'[1]liste reference'!$B$7:$D$906,1,0)),VLOOKUP(A29,'[1]liste reference'!$A$7:$D$906,2,0)))))</f>
        <v>Cratoneuron commutatum</v>
      </c>
      <c r="L29" s="221"/>
      <c r="M29" s="221"/>
      <c r="N29" s="221"/>
      <c r="O29" s="206" t="s">
        <v>78</v>
      </c>
      <c r="P29" s="207" t="n">
        <f aca="false">IF(ISTEXT(H29),"",(B29*$B$7/100)+(C29*$C$7/100))</f>
        <v>0.3</v>
      </c>
      <c r="Q29" s="208" t="n">
        <f aca="false">IF(OR(ISTEXT(H29),P29=0),"",IF(P29&lt;0.1,1,IF(P29&lt;1,2,IF(P29&lt;10,3,IF(P29&lt;50,4,IF(P29&gt;=50,5,""))))))</f>
        <v>2</v>
      </c>
      <c r="R29" s="208" t="n">
        <f aca="false">IF(ISERROR(Q29*I29),0,Q29*I29)</f>
        <v>30</v>
      </c>
      <c r="S29" s="208" t="n">
        <f aca="false">IF(ISERROR(Q29*I29*J29),0,Q29*I29*J29)</f>
        <v>60</v>
      </c>
      <c r="T29" s="222" t="n">
        <f aca="false">IF(ISERROR(Q29*J29),0,Q29*J29)</f>
        <v>4</v>
      </c>
      <c r="U29" s="209" t="str">
        <f aca="false">IF(AND(A29="",F29=0),"",IF(F29=0,"Il manque le(s) % de rec. !",""))</f>
        <v/>
      </c>
      <c r="V29" s="210"/>
      <c r="X29" s="211" t="str">
        <f aca="false">IF(A29="new.cod","NEW.COD",IF(AND((Y29=""),ISTEXT(A29)),A29,IF(Y29="","",INDEX('[1]liste reference'!$A$7:$A$906,Y29))))</f>
        <v>CRA.COM</v>
      </c>
      <c r="Y29" s="9" t="n">
        <f aca="false">IF(ISERROR(MATCH(A29,'[1]liste reference'!$A$7:$A$906,0)),IF(ISERROR(MATCH(A29,'[1]liste reference'!$B$7:$B$906,0)),"",(MATCH(A29,'[1]liste reference'!$B$7:$B$906,0))),(MATCH(A29,'[1]liste reference'!$A$7:$A$906,0)))</f>
        <v>178</v>
      </c>
      <c r="Z29" s="212" t="s">
        <v>78</v>
      </c>
      <c r="AA29" s="213"/>
      <c r="BB29" s="9" t="n">
        <f aca="false">IF(A29="","",1)</f>
        <v>1</v>
      </c>
    </row>
    <row r="30" customFormat="false" ht="12.75" hidden="false" customHeight="false" outlineLevel="0" collapsed="false">
      <c r="A30" s="214" t="s">
        <v>79</v>
      </c>
      <c r="B30" s="224" t="n">
        <v>0.05</v>
      </c>
      <c r="C30" s="215" t="n">
        <v>0.01</v>
      </c>
      <c r="D30" s="216" t="str">
        <f aca="false">IF(ISERROR(VLOOKUP($A30,'[1]liste reference'!$A$7:$D$906,2,0)),IF(ISERROR(VLOOKUP($A30,'[1]liste reference'!$B$7:$D$906,1,0)),"",VLOOKUP($A30,'[1]liste reference'!$B$7:$D$906,1,0)),VLOOKUP($A30,'[1]liste reference'!$A$7:$D$906,2,0))</f>
        <v>Fissidens crassipes</v>
      </c>
      <c r="E30" s="216" t="e">
        <f aca="false">IF(D30="",0,VLOOKUP(D30,D$22:D29,1,0))</f>
        <v>#N/A</v>
      </c>
      <c r="F30" s="217" t="n">
        <f aca="false">($B30*$B$7+$C30*$C$7)/100</f>
        <v>0.034</v>
      </c>
      <c r="G30" s="218" t="str">
        <f aca="false">IF(A30="","",IF(ISERROR(VLOOKUP($A30,'[1]liste reference'!$A$7:$P$906,13,0)),IF(ISERROR(VLOOKUP($A30,'[1]liste reference'!$B$7:$P$906,12,0)),"    -",VLOOKUP($A30,'[1]liste reference'!$B$7:$P$906,12,0)),VLOOKUP($A30,'[1]liste reference'!$A$7:$P$906,13,0)))</f>
        <v>BRm</v>
      </c>
      <c r="H30" s="201" t="n">
        <f aca="false">IF(A30="","x",IF(ISERROR(VLOOKUP($A30,'[1]liste reference'!$A$7:$P$906,14,0)),IF(ISERROR(VLOOKUP($A30,'[1]liste reference'!$B$7:$P$906,13,0)),"x",VLOOKUP($A30,'[1]liste reference'!$B$7:$P$906,13,0)),VLOOKUP($A30,'[1]liste reference'!$A$7:$P$906,14,0)))</f>
        <v>5</v>
      </c>
      <c r="I30" s="219" t="n">
        <f aca="false">IF(ISNUMBER(H30),IF(ISERROR(VLOOKUP($A30,'[1]liste reference'!$A$7:$P$906,3,0)),IF(ISERROR(VLOOKUP($A30,'[1]liste reference'!$B$7:$P$906,2,0)),"",VLOOKUP($A30,'[1]liste reference'!$B$7:$P$906,2,0)),VLOOKUP($A30,'[1]liste reference'!$A$7:$P$906,3,0)),"")</f>
        <v>12</v>
      </c>
      <c r="J30" s="203" t="n">
        <f aca="false">IF(ISNUMBER(H30),IF(ISERROR(VLOOKUP($A30,'[1]liste reference'!$A$7:$P$906,4,0)),IF(ISERROR(VLOOKUP($A30,'[1]liste reference'!$B$7:$P$906,3,0)),"",VLOOKUP($A30,'[1]liste reference'!$B$7:$P$906,3,0)),VLOOKUP($A30,'[1]liste reference'!$A$7:$P$906,4,0)),"")</f>
        <v>2</v>
      </c>
      <c r="K30" s="220" t="str">
        <f aca="false">IF(A30="NEW.COD",AA30,IF(ISTEXT($E30),"DEJA SAISI !",IF(A30="","",IF(ISERROR(VLOOKUP($A30,'[1]liste reference'!$A$7:$D$906,2,0)),IF(ISERROR(VLOOKUP($A30,'[1]liste reference'!$B$7:$D$906,1,0)),"code non répertorié ou synonyme",VLOOKUP($A30,'[1]liste reference'!$B$7:$D$906,1,0)),VLOOKUP(A30,'[1]liste reference'!$A$7:$D$906,2,0)))))</f>
        <v>Fissidens crassipes</v>
      </c>
      <c r="L30" s="221"/>
      <c r="M30" s="221"/>
      <c r="N30" s="221"/>
      <c r="O30" s="206"/>
      <c r="P30" s="207" t="n">
        <f aca="false">IF(ISTEXT(H30),"",(B30*$B$7/100)+(C30*$C$7/100))</f>
        <v>0.034</v>
      </c>
      <c r="Q30" s="208" t="n">
        <f aca="false">IF(OR(ISTEXT(H30),P30=0),"",IF(P30&lt;0.1,1,IF(P30&lt;1,2,IF(P30&lt;10,3,IF(P30&lt;50,4,IF(P30&gt;=50,5,""))))))</f>
        <v>1</v>
      </c>
      <c r="R30" s="208" t="n">
        <f aca="false">IF(ISERROR(Q30*I30),0,Q30*I30)</f>
        <v>12</v>
      </c>
      <c r="S30" s="208" t="n">
        <f aca="false">IF(ISERROR(Q30*I30*J30),0,Q30*I30*J30)</f>
        <v>24</v>
      </c>
      <c r="T30" s="222" t="n">
        <f aca="false">IF(ISERROR(Q30*J30),0,Q30*J30)</f>
        <v>2</v>
      </c>
      <c r="U30" s="209" t="str">
        <f aca="false">IF(AND(A30="",F30=0),"",IF(F30=0,"Il manque le(s) % de rec. !",""))</f>
        <v/>
      </c>
      <c r="V30" s="210"/>
      <c r="X30" s="211" t="str">
        <f aca="false">IF(A30="new.cod","NEW.COD",IF(AND((Y30=""),ISTEXT(A30)),A30,IF(Y30="","",INDEX('[1]liste reference'!$A$7:$A$906,Y30))))</f>
        <v>FIS.CRA</v>
      </c>
      <c r="Y30" s="9" t="n">
        <f aca="false">IF(ISERROR(MATCH(A30,'[1]liste reference'!$A$7:$A$906,0)),IF(ISERROR(MATCH(A30,'[1]liste reference'!$B$7:$B$906,0)),"",(MATCH(A30,'[1]liste reference'!$B$7:$B$906,0))),(MATCH(A30,'[1]liste reference'!$A$7:$A$906,0)))</f>
        <v>198</v>
      </c>
      <c r="Z30" s="212"/>
      <c r="AA30" s="213"/>
      <c r="BB30" s="9" t="n">
        <f aca="false">IF(A30="","",1)</f>
        <v>1</v>
      </c>
    </row>
    <row r="31" customFormat="false" ht="12.75" hidden="false" customHeight="false" outlineLevel="0" collapsed="false">
      <c r="A31" s="214" t="s">
        <v>80</v>
      </c>
      <c r="B31" s="224" t="n">
        <v>0.15</v>
      </c>
      <c r="C31" s="215"/>
      <c r="D31" s="216" t="str">
        <f aca="false">IF(ISERROR(VLOOKUP($A31,'[1]liste reference'!$A$7:$D$906,2,0)),IF(ISERROR(VLOOKUP($A31,'[1]liste reference'!$B$7:$D$906,1,0)),"",VLOOKUP($A31,'[1]liste reference'!$B$7:$D$906,1,0)),VLOOKUP($A31,'[1]liste reference'!$A$7:$D$906,2,0))</f>
        <v>Fontinalis antipyretica</v>
      </c>
      <c r="E31" s="216" t="e">
        <f aca="false">IF(D31="",0,VLOOKUP(D31,D$22:D30,1,0))</f>
        <v>#N/A</v>
      </c>
      <c r="F31" s="217" t="n">
        <f aca="false">($B31*$B$7+$C31*$C$7)/100</f>
        <v>0.09</v>
      </c>
      <c r="G31" s="218" t="str">
        <f aca="false">IF(A31="","",IF(ISERROR(VLOOKUP($A31,'[1]liste reference'!$A$7:$P$906,13,0)),IF(ISERROR(VLOOKUP($A31,'[1]liste reference'!$B$7:$P$906,12,0)),"    -",VLOOKUP($A31,'[1]liste reference'!$B$7:$P$906,12,0)),VLOOKUP($A31,'[1]liste reference'!$A$7:$P$906,13,0)))</f>
        <v>BRm</v>
      </c>
      <c r="H31" s="201" t="n">
        <f aca="false">IF(A31="","x",IF(ISERROR(VLOOKUP($A31,'[1]liste reference'!$A$7:$P$906,14,0)),IF(ISERROR(VLOOKUP($A31,'[1]liste reference'!$B$7:$P$906,13,0)),"x",VLOOKUP($A31,'[1]liste reference'!$B$7:$P$906,13,0)),VLOOKUP($A31,'[1]liste reference'!$A$7:$P$906,14,0)))</f>
        <v>5</v>
      </c>
      <c r="I31" s="219" t="n">
        <f aca="false">IF(ISNUMBER(H31),IF(ISERROR(VLOOKUP($A31,'[1]liste reference'!$A$7:$P$906,3,0)),IF(ISERROR(VLOOKUP($A31,'[1]liste reference'!$B$7:$P$906,2,0)),"",VLOOKUP($A31,'[1]liste reference'!$B$7:$P$906,2,0)),VLOOKUP($A31,'[1]liste reference'!$A$7:$P$906,3,0)),"")</f>
        <v>10</v>
      </c>
      <c r="J31" s="203" t="n">
        <f aca="false">IF(ISNUMBER(H31),IF(ISERROR(VLOOKUP($A31,'[1]liste reference'!$A$7:$P$906,4,0)),IF(ISERROR(VLOOKUP($A31,'[1]liste reference'!$B$7:$P$906,3,0)),"",VLOOKUP($A31,'[1]liste reference'!$B$7:$P$906,3,0)),VLOOKUP($A31,'[1]liste reference'!$A$7:$P$906,4,0)),"")</f>
        <v>1</v>
      </c>
      <c r="K31" s="220" t="str">
        <f aca="false">IF(A31="NEW.COD",AA31,IF(ISTEXT($E31),"DEJA SAISI !",IF(A31="","",IF(ISERROR(VLOOKUP($A31,'[1]liste reference'!$A$7:$D$906,2,0)),IF(ISERROR(VLOOKUP($A31,'[1]liste reference'!$B$7:$D$906,1,0)),"code non répertorié ou synonyme",VLOOKUP($A31,'[1]liste reference'!$B$7:$D$906,1,0)),VLOOKUP(A31,'[1]liste reference'!$A$7:$D$906,2,0)))))</f>
        <v>Fontinalis antipyretica</v>
      </c>
      <c r="L31" s="221"/>
      <c r="M31" s="221"/>
      <c r="N31" s="221"/>
      <c r="O31" s="206"/>
      <c r="P31" s="207" t="n">
        <f aca="false">IF(ISTEXT(H31),"",(B31*$B$7/100)+(C31*$C$7/100))</f>
        <v>0.09</v>
      </c>
      <c r="Q31" s="208" t="n">
        <f aca="false">IF(OR(ISTEXT(H31),P31=0),"",IF(P31&lt;0.1,1,IF(P31&lt;1,2,IF(P31&lt;10,3,IF(P31&lt;50,4,IF(P31&gt;=50,5,""))))))</f>
        <v>1</v>
      </c>
      <c r="R31" s="208" t="n">
        <f aca="false">IF(ISERROR(Q31*I31),0,Q31*I31)</f>
        <v>10</v>
      </c>
      <c r="S31" s="208" t="n">
        <f aca="false">IF(ISERROR(Q31*I31*J31),0,Q31*I31*J31)</f>
        <v>10</v>
      </c>
      <c r="T31" s="222" t="n">
        <f aca="false">IF(ISERROR(Q31*J31),0,Q31*J31)</f>
        <v>1</v>
      </c>
      <c r="U31" s="209" t="str">
        <f aca="false">IF(AND(A31="",F31=0),"",IF(F31=0,"Il manque le(s) % de rec. !",""))</f>
        <v/>
      </c>
      <c r="V31" s="210"/>
      <c r="X31" s="211" t="str">
        <f aca="false">IF(A31="new.cod","NEW.COD",IF(AND((Y31=""),ISTEXT(A31)),A31,IF(Y31="","",INDEX('[1]liste reference'!$A$7:$A$906,Y31))))</f>
        <v>FON.ANT</v>
      </c>
      <c r="Y31" s="9" t="n">
        <f aca="false">IF(ISERROR(MATCH(A31,'[1]liste reference'!$A$7:$A$906,0)),IF(ISERROR(MATCH(A31,'[1]liste reference'!$B$7:$B$906,0)),"",(MATCH(A31,'[1]liste reference'!$B$7:$B$906,0))),(MATCH(A31,'[1]liste reference'!$A$7:$A$906,0)))</f>
        <v>211</v>
      </c>
      <c r="Z31" s="212"/>
      <c r="AA31" s="213"/>
      <c r="BB31" s="9" t="n">
        <f aca="false">IF(A31="","",1)</f>
        <v>1</v>
      </c>
    </row>
    <row r="32" customFormat="false" ht="12.75" hidden="false" customHeight="false" outlineLevel="0" collapsed="false">
      <c r="A32" s="214"/>
      <c r="B32" s="224"/>
      <c r="C32" s="215"/>
      <c r="D32" s="216" t="str">
        <f aca="false">IF(ISERROR(VLOOKUP($A32,'[1]liste reference'!$A$7:$D$906,2,0)),IF(ISERROR(VLOOKUP($A32,'[1]liste reference'!$B$7:$D$906,1,0)),"",VLOOKUP($A32,'[1]liste reference'!$B$7:$D$906,1,0)),VLOOKUP($A32,'[1]liste reference'!$A$7:$D$906,2,0))</f>
        <v/>
      </c>
      <c r="E32" s="216" t="n">
        <f aca="false">IF(D32="",0,VLOOKUP(D32,D$22:D31,1,0))</f>
        <v>0</v>
      </c>
      <c r="F32" s="217" t="n">
        <f aca="false">($B32*$B$7+$C32*$C$7)/100</f>
        <v>0</v>
      </c>
      <c r="G32" s="218"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19"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0" t="str">
        <f aca="false">IF(A32="NEW.COD",AA32,IF(ISTEXT($E32),"DEJA SAISI !",IF(A32="","",IF(ISERROR(VLOOKUP($A32,'[1]liste reference'!$A$7:$D$906,2,0)),IF(ISERROR(VLOOKUP($A32,'[1]liste reference'!$B$7:$D$906,1,0)),"code non répertorié ou synonyme",VLOOKUP($A32,'[1]liste reference'!$B$7:$D$906,1,0)),VLOOKUP(A32,'[1]liste reference'!$A$7:$D$906,2,0)))))</f>
        <v/>
      </c>
      <c r="L32" s="221"/>
      <c r="M32" s="221"/>
      <c r="N32" s="221"/>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2"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24"/>
      <c r="C33" s="215"/>
      <c r="D33" s="216" t="str">
        <f aca="false">IF(ISERROR(VLOOKUP($A33,'[1]liste reference'!$A$7:$D$906,2,0)),IF(ISERROR(VLOOKUP($A33,'[1]liste reference'!$B$7:$D$906,1,0)),"",VLOOKUP($A33,'[1]liste reference'!$B$7:$D$906,1,0)),VLOOKUP($A33,'[1]liste reference'!$A$7:$D$906,2,0))</f>
        <v/>
      </c>
      <c r="E33" s="216" t="n">
        <f aca="false">IF(D33="",0,VLOOKUP(D33,D$22:D32,1,0))</f>
        <v>0</v>
      </c>
      <c r="F33" s="217" t="n">
        <f aca="false">($B33*$B$7+$C33*$C$7)/100</f>
        <v>0</v>
      </c>
      <c r="G33" s="218"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19"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0"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2"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24"/>
      <c r="C34" s="215"/>
      <c r="D34" s="216" t="str">
        <f aca="false">IF(ISERROR(VLOOKUP($A34,'[1]liste reference'!$A$7:$D$906,2,0)),IF(ISERROR(VLOOKUP($A34,'[1]liste reference'!$B$7:$D$906,1,0)),"",VLOOKUP($A34,'[1]liste reference'!$B$7:$D$906,1,0)),VLOOKUP($A34,'[1]liste reference'!$A$7:$D$906,2,0))</f>
        <v/>
      </c>
      <c r="E34" s="216" t="n">
        <f aca="false">IF(D34="",0,VLOOKUP(D34,D$22:D33,1,0))</f>
        <v>0</v>
      </c>
      <c r="F34" s="227" t="n">
        <f aca="false">($B34*$B$7+$C34*$C$7)/100</f>
        <v>0</v>
      </c>
      <c r="G34" s="218"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19"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0"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2"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24"/>
      <c r="C35" s="215"/>
      <c r="D35" s="216" t="str">
        <f aca="false">IF(ISERROR(VLOOKUP($A35,'[1]liste reference'!$A$7:$D$906,2,0)),IF(ISERROR(VLOOKUP($A35,'[1]liste reference'!$B$7:$D$906,1,0)),"",VLOOKUP($A35,'[1]liste reference'!$B$7:$D$906,1,0)),VLOOKUP($A35,'[1]liste reference'!$A$7:$D$906,2,0))</f>
        <v/>
      </c>
      <c r="E35" s="216" t="n">
        <f aca="false">IF(D35="",0,VLOOKUP(D35,D$22:D34,1,0))</f>
        <v>0</v>
      </c>
      <c r="F35" s="227" t="n">
        <f aca="false">($B35*$B$7+$C35*$C$7)/100</f>
        <v>0</v>
      </c>
      <c r="G35" s="218"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19"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0" t="str">
        <f aca="false">IF(A35="NEW.COD",AA35,IF(ISTEXT($E35),"DEJA SAISI !",IF(A35="","",IF(ISERROR(VLOOKUP($A35,'[1]liste reference'!$A$7:$D$906,2,0)),IF(ISERROR(VLOOKUP($A35,'[1]liste reference'!$B$7:$D$906,1,0)),"code non répertorié ou synonyme",VLOOKUP($A35,'[1]liste reference'!$B$7:$D$906,1,0)),VLOOKUP(A35,'[1]liste reference'!$A$7:$D$906,2,0)))))</f>
        <v/>
      </c>
      <c r="L35" s="221"/>
      <c r="M35" s="221"/>
      <c r="N35" s="221"/>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2"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24"/>
      <c r="C36" s="215"/>
      <c r="D36" s="216" t="str">
        <f aca="false">IF(ISERROR(VLOOKUP($A36,'[1]liste reference'!$A$7:$D$906,2,0)),IF(ISERROR(VLOOKUP($A36,'[1]liste reference'!$B$7:$D$906,1,0)),"",VLOOKUP($A36,'[1]liste reference'!$B$7:$D$906,1,0)),VLOOKUP($A36,'[1]liste reference'!$A$7:$D$906,2,0))</f>
        <v/>
      </c>
      <c r="E36" s="216" t="n">
        <f aca="false">IF(D36="",0,VLOOKUP(D36,D$22:D35,1,0))</f>
        <v>0</v>
      </c>
      <c r="F36" s="227" t="n">
        <f aca="false">($B36*$B$7+$C36*$C$7)/100</f>
        <v>0</v>
      </c>
      <c r="G36" s="218"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19"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0" t="str">
        <f aca="false">IF(A36="NEW.COD",AA36,IF(ISTEXT($E36),"DEJA SAISI !",IF(A36="","",IF(ISERROR(VLOOKUP($A36,'[1]liste reference'!$A$7:$D$906,2,0)),IF(ISERROR(VLOOKUP($A36,'[1]liste reference'!$B$7:$D$906,1,0)),"code non répertorié ou synonyme",VLOOKUP($A36,'[1]liste reference'!$B$7:$D$906,1,0)),VLOOKUP(A36,'[1]liste reference'!$A$7:$D$906,2,0)))))</f>
        <v/>
      </c>
      <c r="L36" s="221"/>
      <c r="M36" s="221"/>
      <c r="N36" s="221"/>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2"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24"/>
      <c r="C37" s="215"/>
      <c r="D37" s="216" t="str">
        <f aca="false">IF(ISERROR(VLOOKUP($A37,'[1]liste reference'!$A$7:$D$906,2,0)),IF(ISERROR(VLOOKUP($A37,'[1]liste reference'!$B$7:$D$906,1,0)),"",VLOOKUP($A37,'[1]liste reference'!$B$7:$D$906,1,0)),VLOOKUP($A37,'[1]liste reference'!$A$7:$D$906,2,0))</f>
        <v/>
      </c>
      <c r="E37" s="216" t="n">
        <f aca="false">IF(D37="",0,VLOOKUP(D37,D$22:D36,1,0))</f>
        <v>0</v>
      </c>
      <c r="F37" s="227" t="n">
        <f aca="false">($B37*$B$7+$C37*$C$7)/100</f>
        <v>0</v>
      </c>
      <c r="G37" s="218"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19"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0" t="str">
        <f aca="false">IF(A37="NEW.COD",AA37,IF(ISTEXT($E37),"DEJA SAISI !",IF(A37="","",IF(ISERROR(VLOOKUP($A37,'[1]liste reference'!$A$7:$D$906,2,0)),IF(ISERROR(VLOOKUP($A37,'[1]liste reference'!$B$7:$D$906,1,0)),"code non répertorié ou synonyme",VLOOKUP($A37,'[1]liste reference'!$B$7:$D$906,1,0)),VLOOKUP(A37,'[1]liste reference'!$A$7:$D$906,2,0)))))</f>
        <v/>
      </c>
      <c r="L37" s="221"/>
      <c r="M37" s="221"/>
      <c r="N37" s="221"/>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2"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24"/>
      <c r="C38" s="215"/>
      <c r="D38" s="216" t="str">
        <f aca="false">IF(ISERROR(VLOOKUP($A38,'[1]liste reference'!$A$7:$D$906,2,0)),IF(ISERROR(VLOOKUP($A38,'[1]liste reference'!$B$7:$D$906,1,0)),"",VLOOKUP($A38,'[1]liste reference'!$B$7:$D$906,1,0)),VLOOKUP($A38,'[1]liste reference'!$A$7:$D$906,2,0))</f>
        <v/>
      </c>
      <c r="E38" s="216" t="n">
        <f aca="false">IF(D38="",0,VLOOKUP(D38,D$22:D37,1,0))</f>
        <v>0</v>
      </c>
      <c r="F38" s="227" t="n">
        <f aca="false">($B38*$B$7+$C38*$C$7)/100</f>
        <v>0</v>
      </c>
      <c r="G38" s="218"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19"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0" t="str">
        <f aca="false">IF(A38="NEW.COD",AA38,IF(ISTEXT($E38),"DEJA SAISI !",IF(A38="","",IF(ISERROR(VLOOKUP($A38,'[1]liste reference'!$A$7:$D$906,2,0)),IF(ISERROR(VLOOKUP($A38,'[1]liste reference'!$B$7:$D$906,1,0)),"code non répertorié ou synonyme",VLOOKUP($A38,'[1]liste reference'!$B$7:$D$906,1,0)),VLOOKUP(A38,'[1]liste reference'!$A$7:$D$906,2,0)))))</f>
        <v/>
      </c>
      <c r="L38" s="221"/>
      <c r="M38" s="221"/>
      <c r="N38" s="221"/>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2"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24"/>
      <c r="C39" s="215"/>
      <c r="D39" s="216" t="str">
        <f aca="false">IF(ISERROR(VLOOKUP($A39,'[1]liste reference'!$A$7:$D$906,2,0)),IF(ISERROR(VLOOKUP($A39,'[1]liste reference'!$B$7:$D$906,1,0)),"",VLOOKUP($A39,'[1]liste reference'!$B$7:$D$906,1,0)),VLOOKUP($A39,'[1]liste reference'!$A$7:$D$906,2,0))</f>
        <v/>
      </c>
      <c r="E39" s="216" t="n">
        <f aca="false">IF(D39="",0,VLOOKUP(D39,D$22:D38,1,0))</f>
        <v>0</v>
      </c>
      <c r="F39" s="227" t="n">
        <f aca="false">($B39*$B$7+$C39*$C$7)/100</f>
        <v>0</v>
      </c>
      <c r="G39" s="218"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19"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0" t="str">
        <f aca="false">IF(A39="NEW.COD",AA39,IF(ISTEXT($E39),"DEJA SAISI !",IF(A39="","",IF(ISERROR(VLOOKUP($A39,'[1]liste reference'!$A$7:$D$906,2,0)),IF(ISERROR(VLOOKUP($A39,'[1]liste reference'!$B$7:$D$906,1,0)),"code non répertorié ou synonyme",VLOOKUP($A39,'[1]liste reference'!$B$7:$D$906,1,0)),VLOOKUP(A39,'[1]liste reference'!$A$7:$D$906,2,0)))))</f>
        <v/>
      </c>
      <c r="L39" s="221"/>
      <c r="M39" s="221"/>
      <c r="N39" s="221"/>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2"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24"/>
      <c r="C40" s="215"/>
      <c r="D40" s="216" t="str">
        <f aca="false">IF(ISERROR(VLOOKUP($A40,'[1]liste reference'!$A$7:$D$906,2,0)),IF(ISERROR(VLOOKUP($A40,'[1]liste reference'!$B$7:$D$906,1,0)),"",VLOOKUP($A40,'[1]liste reference'!$B$7:$D$906,1,0)),VLOOKUP($A40,'[1]liste reference'!$A$7:$D$906,2,0))</f>
        <v/>
      </c>
      <c r="E40" s="216" t="n">
        <f aca="false">IF(D40="",0,VLOOKUP(D40,D$22:D39,1,0))</f>
        <v>0</v>
      </c>
      <c r="F40" s="227" t="n">
        <f aca="false">($B40*$B$7+$C40*$C$7)/100</f>
        <v>0</v>
      </c>
      <c r="G40" s="218"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19"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0" t="str">
        <f aca="false">IF(A40="NEW.COD",AA40,IF(ISTEXT($E40),"DEJA SAISI !",IF(A40="","",IF(ISERROR(VLOOKUP($A40,'[1]liste reference'!$A$7:$D$906,2,0)),IF(ISERROR(VLOOKUP($A40,'[1]liste reference'!$B$7:$D$906,1,0)),"code non répertorié ou synonyme",VLOOKUP($A40,'[1]liste reference'!$B$7:$D$906,1,0)),VLOOKUP(A40,'[1]liste reference'!$A$7:$D$906,2,0)))))</f>
        <v/>
      </c>
      <c r="L40" s="221"/>
      <c r="M40" s="221"/>
      <c r="N40" s="221"/>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2"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24"/>
      <c r="C41" s="215"/>
      <c r="D41" s="216" t="str">
        <f aca="false">IF(ISERROR(VLOOKUP($A41,'[1]liste reference'!$A$7:$D$906,2,0)),IF(ISERROR(VLOOKUP($A41,'[1]liste reference'!$B$7:$D$906,1,0)),"",VLOOKUP($A41,'[1]liste reference'!$B$7:$D$906,1,0)),VLOOKUP($A41,'[1]liste reference'!$A$7:$D$906,2,0))</f>
        <v/>
      </c>
      <c r="E41" s="216" t="n">
        <f aca="false">IF(D41="",0,VLOOKUP(D41,D$22:D40,1,0))</f>
        <v>0</v>
      </c>
      <c r="F41" s="227" t="n">
        <f aca="false">($B41*$B$7+$C41*$C$7)/100</f>
        <v>0</v>
      </c>
      <c r="G41" s="218"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19"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0" t="str">
        <f aca="false">IF(A41="NEW.COD",AA41,IF(ISTEXT($E41),"DEJA SAISI !",IF(A41="","",IF(ISERROR(VLOOKUP($A41,'[1]liste reference'!$A$7:$D$906,2,0)),IF(ISERROR(VLOOKUP($A41,'[1]liste reference'!$B$7:$D$906,1,0)),"code non répertorié ou synonyme",VLOOKUP($A41,'[1]liste reference'!$B$7:$D$906,1,0)),VLOOKUP(A41,'[1]liste reference'!$A$7:$D$906,2,0)))))</f>
        <v/>
      </c>
      <c r="L41" s="221"/>
      <c r="M41" s="221"/>
      <c r="N41" s="221"/>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2"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24"/>
      <c r="C42" s="215"/>
      <c r="D42" s="216" t="str">
        <f aca="false">IF(ISERROR(VLOOKUP($A42,'[1]liste reference'!$A$7:$D$906,2,0)),IF(ISERROR(VLOOKUP($A42,'[1]liste reference'!$B$7:$D$906,1,0)),"",VLOOKUP($A42,'[1]liste reference'!$B$7:$D$906,1,0)),VLOOKUP($A42,'[1]liste reference'!$A$7:$D$906,2,0))</f>
        <v/>
      </c>
      <c r="E42" s="216" t="n">
        <f aca="false">IF(D42="",0,VLOOKUP(D42,D$22:D41,1,0))</f>
        <v>0</v>
      </c>
      <c r="F42" s="227" t="n">
        <f aca="false">($B42*$B$7+$C42*$C$7)/100</f>
        <v>0</v>
      </c>
      <c r="G42" s="218"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19"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0" t="str">
        <f aca="false">IF(A42="NEW.COD",AA42,IF(ISTEXT($E42),"DEJA SAISI !",IF(A42="","",IF(ISERROR(VLOOKUP($A42,'[1]liste reference'!$A$7:$D$906,2,0)),IF(ISERROR(VLOOKUP($A42,'[1]liste reference'!$B$7:$D$906,1,0)),"code non répertorié ou synonyme",VLOOKUP($A42,'[1]liste reference'!$B$7:$D$906,1,0)),VLOOKUP(A42,'[1]liste reference'!$A$7:$D$906,2,0)))))</f>
        <v/>
      </c>
      <c r="L42" s="221"/>
      <c r="M42" s="221"/>
      <c r="N42" s="221"/>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2"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24"/>
      <c r="C43" s="215"/>
      <c r="D43" s="216" t="str">
        <f aca="false">IF(ISERROR(VLOOKUP($A43,'[1]liste reference'!$A$7:$D$906,2,0)),IF(ISERROR(VLOOKUP($A43,'[1]liste reference'!$B$7:$D$906,1,0)),"",VLOOKUP($A43,'[1]liste reference'!$B$7:$D$906,1,0)),VLOOKUP($A43,'[1]liste reference'!$A$7:$D$906,2,0))</f>
        <v/>
      </c>
      <c r="E43" s="216" t="n">
        <f aca="false">IF(D43="",0,VLOOKUP(D43,D$22:D42,1,0))</f>
        <v>0</v>
      </c>
      <c r="F43" s="227" t="n">
        <f aca="false">($B43*$B$7+$C43*$C$7)/100</f>
        <v>0</v>
      </c>
      <c r="G43" s="218"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19"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0" t="str">
        <f aca="false">IF(A43="NEW.COD",AA43,IF(ISTEXT($E43),"DEJA SAISI !",IF(A43="","",IF(ISERROR(VLOOKUP($A43,'[1]liste reference'!$A$7:$D$906,2,0)),IF(ISERROR(VLOOKUP($A43,'[1]liste reference'!$B$7:$D$906,1,0)),"code non répertorié ou synonyme",VLOOKUP($A43,'[1]liste reference'!$B$7:$D$906,1,0)),VLOOKUP(A43,'[1]liste reference'!$A$7:$D$906,2,0)))))</f>
        <v/>
      </c>
      <c r="L43" s="221"/>
      <c r="M43" s="221"/>
      <c r="N43" s="221"/>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2"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24"/>
      <c r="C44" s="215"/>
      <c r="D44" s="216" t="str">
        <f aca="false">IF(ISERROR(VLOOKUP($A44,'[1]liste reference'!$A$7:$D$906,2,0)),IF(ISERROR(VLOOKUP($A44,'[1]liste reference'!$B$7:$D$906,1,0)),"",VLOOKUP($A44,'[1]liste reference'!$B$7:$D$906,1,0)),VLOOKUP($A44,'[1]liste reference'!$A$7:$D$906,2,0))</f>
        <v/>
      </c>
      <c r="E44" s="216" t="n">
        <f aca="false">IF(D44="",0,VLOOKUP(D44,D$22:D43,1,0))</f>
        <v>0</v>
      </c>
      <c r="F44" s="227" t="n">
        <f aca="false">($B44*$B$7+$C44*$C$7)/100</f>
        <v>0</v>
      </c>
      <c r="G44" s="218"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19"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0" t="str">
        <f aca="false">IF(A44="NEW.COD",AA44,IF(ISTEXT($E44),"DEJA SAISI !",IF(A44="","",IF(ISERROR(VLOOKUP($A44,'[1]liste reference'!$A$7:$D$906,2,0)),IF(ISERROR(VLOOKUP($A44,'[1]liste reference'!$B$7:$D$906,1,0)),"code non répertorié ou synonyme",VLOOKUP($A44,'[1]liste reference'!$B$7:$D$906,1,0)),VLOOKUP(A44,'[1]liste reference'!$A$7:$D$906,2,0)))))</f>
        <v/>
      </c>
      <c r="L44" s="221"/>
      <c r="M44" s="221"/>
      <c r="N44" s="221"/>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2"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24"/>
      <c r="C45" s="215"/>
      <c r="D45" s="216" t="str">
        <f aca="false">IF(ISERROR(VLOOKUP($A45,'[1]liste reference'!$A$7:$D$906,2,0)),IF(ISERROR(VLOOKUP($A45,'[1]liste reference'!$B$7:$D$906,1,0)),"",VLOOKUP($A45,'[1]liste reference'!$B$7:$D$906,1,0)),VLOOKUP($A45,'[1]liste reference'!$A$7:$D$906,2,0))</f>
        <v/>
      </c>
      <c r="E45" s="216" t="n">
        <f aca="false">IF(D45="",0,VLOOKUP(D45,D$22:D44,1,0))</f>
        <v>0</v>
      </c>
      <c r="F45" s="227" t="n">
        <f aca="false">($B45*$B$7+$C45*$C$7)/100</f>
        <v>0</v>
      </c>
      <c r="G45" s="218"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19"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0" t="str">
        <f aca="false">IF(A45="NEW.COD",AA45,IF(ISTEXT($E45),"DEJA SAISI !",IF(A45="","",IF(ISERROR(VLOOKUP($A45,'[1]liste reference'!$A$7:$D$906,2,0)),IF(ISERROR(VLOOKUP($A45,'[1]liste reference'!$B$7:$D$906,1,0)),"code non répertorié ou synonyme",VLOOKUP($A45,'[1]liste reference'!$B$7:$D$906,1,0)),VLOOKUP(A45,'[1]liste reference'!$A$7:$D$906,2,0)))))</f>
        <v/>
      </c>
      <c r="L45" s="221"/>
      <c r="M45" s="221"/>
      <c r="N45" s="221"/>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2"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24"/>
      <c r="C46" s="215"/>
      <c r="D46" s="216" t="str">
        <f aca="false">IF(ISERROR(VLOOKUP($A46,'[1]liste reference'!$A$7:$D$906,2,0)),IF(ISERROR(VLOOKUP($A46,'[1]liste reference'!$B$7:$D$906,1,0)),"",VLOOKUP($A46,'[1]liste reference'!$B$7:$D$906,1,0)),VLOOKUP($A46,'[1]liste reference'!$A$7:$D$906,2,0))</f>
        <v/>
      </c>
      <c r="E46" s="216" t="n">
        <f aca="false">IF(D46="",0,VLOOKUP(D46,D$22:D45,1,0))</f>
        <v>0</v>
      </c>
      <c r="F46" s="227" t="n">
        <f aca="false">($B46*$B$7+$C46*$C$7)/100</f>
        <v>0</v>
      </c>
      <c r="G46" s="218"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19"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0" t="str">
        <f aca="false">IF(A46="NEW.COD",AA46,IF(ISTEXT($E46),"DEJA SAISI !",IF(A46="","",IF(ISERROR(VLOOKUP($A46,'[1]liste reference'!$A$7:$D$906,2,0)),IF(ISERROR(VLOOKUP($A46,'[1]liste reference'!$B$7:$D$906,1,0)),"code non répertorié ou synonyme",VLOOKUP($A46,'[1]liste reference'!$B$7:$D$906,1,0)),VLOOKUP(A46,'[1]liste reference'!$A$7:$D$906,2,0)))))</f>
        <v/>
      </c>
      <c r="L46" s="221"/>
      <c r="M46" s="221"/>
      <c r="N46" s="221"/>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2"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24"/>
      <c r="C47" s="215"/>
      <c r="D47" s="216" t="str">
        <f aca="false">IF(ISERROR(VLOOKUP($A47,'[1]liste reference'!$A$7:$D$906,2,0)),IF(ISERROR(VLOOKUP($A47,'[1]liste reference'!$B$7:$D$906,1,0)),"",VLOOKUP($A47,'[1]liste reference'!$B$7:$D$906,1,0)),VLOOKUP($A47,'[1]liste reference'!$A$7:$D$906,2,0))</f>
        <v/>
      </c>
      <c r="E47" s="216" t="n">
        <f aca="false">IF(D47="",0,VLOOKUP(D47,D$22:D46,1,0))</f>
        <v>0</v>
      </c>
      <c r="F47" s="227" t="n">
        <f aca="false">($B47*$B$7+$C47*$C$7)/100</f>
        <v>0</v>
      </c>
      <c r="G47" s="218"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19"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0" t="str">
        <f aca="false">IF(A47="NEW.COD",AA47,IF(ISTEXT($E47),"DEJA SAISI !",IF(A47="","",IF(ISERROR(VLOOKUP($A47,'[1]liste reference'!$A$7:$D$906,2,0)),IF(ISERROR(VLOOKUP($A47,'[1]liste reference'!$B$7:$D$906,1,0)),"code non répertorié ou synonyme",VLOOKUP($A47,'[1]liste reference'!$B$7:$D$906,1,0)),VLOOKUP(A47,'[1]liste reference'!$A$7:$D$906,2,0)))))</f>
        <v/>
      </c>
      <c r="L47" s="221"/>
      <c r="M47" s="221"/>
      <c r="N47" s="221"/>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2"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24"/>
      <c r="C48" s="215"/>
      <c r="D48" s="216" t="str">
        <f aca="false">IF(ISERROR(VLOOKUP($A48,'[1]liste reference'!$A$7:$D$906,2,0)),IF(ISERROR(VLOOKUP($A48,'[1]liste reference'!$B$7:$D$906,1,0)),"",VLOOKUP($A48,'[1]liste reference'!$B$7:$D$906,1,0)),VLOOKUP($A48,'[1]liste reference'!$A$7:$D$906,2,0))</f>
        <v/>
      </c>
      <c r="E48" s="216" t="n">
        <f aca="false">IF(D48="",0,VLOOKUP(D48,D$22:D47,1,0))</f>
        <v>0</v>
      </c>
      <c r="F48" s="227" t="n">
        <f aca="false">($B48*$B$7+$C48*$C$7)/100</f>
        <v>0</v>
      </c>
      <c r="G48" s="218"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19"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0" t="str">
        <f aca="false">IF(A48="NEW.COD",AA48,IF(ISTEXT($E48),"DEJA SAISI !",IF(A48="","",IF(ISERROR(VLOOKUP($A48,'[1]liste reference'!$A$7:$D$906,2,0)),IF(ISERROR(VLOOKUP($A48,'[1]liste reference'!$B$7:$D$906,1,0)),"code non répertorié ou synonyme",VLOOKUP($A48,'[1]liste reference'!$B$7:$D$906,1,0)),VLOOKUP(A48,'[1]liste reference'!$A$7:$D$906,2,0)))))</f>
        <v/>
      </c>
      <c r="L48" s="221"/>
      <c r="M48" s="221"/>
      <c r="N48" s="221"/>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2"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24"/>
      <c r="C49" s="215"/>
      <c r="D49" s="216" t="str">
        <f aca="false">IF(ISERROR(VLOOKUP($A49,'[1]liste reference'!$A$7:$D$906,2,0)),IF(ISERROR(VLOOKUP($A49,'[1]liste reference'!$B$7:$D$906,1,0)),"",VLOOKUP($A49,'[1]liste reference'!$B$7:$D$906,1,0)),VLOOKUP($A49,'[1]liste reference'!$A$7:$D$906,2,0))</f>
        <v/>
      </c>
      <c r="E49" s="216" t="n">
        <f aca="false">IF(D49="",0,VLOOKUP(D49,D$22:D48,1,0))</f>
        <v>0</v>
      </c>
      <c r="F49" s="227" t="n">
        <f aca="false">($B49*$B$7+$C49*$C$7)/100</f>
        <v>0</v>
      </c>
      <c r="G49" s="218"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19"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0" t="str">
        <f aca="false">IF(A49="NEW.COD",AA49,IF(ISTEXT($E49),"DEJA SAISI !",IF(A49="","",IF(ISERROR(VLOOKUP($A49,'[1]liste reference'!$A$7:$D$906,2,0)),IF(ISERROR(VLOOKUP($A49,'[1]liste reference'!$B$7:$D$906,1,0)),"code non répertorié ou synonyme",VLOOKUP($A49,'[1]liste reference'!$B$7:$D$906,1,0)),VLOOKUP(A49,'[1]liste reference'!$A$7:$D$906,2,0)))))</f>
        <v/>
      </c>
      <c r="L49" s="221"/>
      <c r="M49" s="221"/>
      <c r="N49" s="221"/>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2"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24"/>
      <c r="C50" s="215"/>
      <c r="D50" s="216" t="str">
        <f aca="false">IF(ISERROR(VLOOKUP($A50,'[1]liste reference'!$A$7:$D$906,2,0)),IF(ISERROR(VLOOKUP($A50,'[1]liste reference'!$B$7:$D$906,1,0)),"",VLOOKUP($A50,'[1]liste reference'!$B$7:$D$906,1,0)),VLOOKUP($A50,'[1]liste reference'!$A$7:$D$906,2,0))</f>
        <v/>
      </c>
      <c r="E50" s="216" t="n">
        <f aca="false">IF(D50="",0,VLOOKUP(D50,D$22:D49,1,0))</f>
        <v>0</v>
      </c>
      <c r="F50" s="227" t="n">
        <f aca="false">($B50*$B$7+$C50*$C$7)/100</f>
        <v>0</v>
      </c>
      <c r="G50" s="218"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19"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0" t="str">
        <f aca="false">IF(A50="NEW.COD",AA50,IF(ISTEXT($E50),"DEJA SAISI !",IF(A50="","",IF(ISERROR(VLOOKUP($A50,'[1]liste reference'!$A$7:$D$906,2,0)),IF(ISERROR(VLOOKUP($A50,'[1]liste reference'!$B$7:$D$906,1,0)),"code non répertorié ou synonyme",VLOOKUP($A50,'[1]liste reference'!$B$7:$D$906,1,0)),VLOOKUP(A50,'[1]liste reference'!$A$7:$D$906,2,0)))))</f>
        <v/>
      </c>
      <c r="L50" s="221"/>
      <c r="M50" s="221"/>
      <c r="N50" s="221"/>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2"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24"/>
      <c r="C51" s="215"/>
      <c r="D51" s="216" t="str">
        <f aca="false">IF(ISERROR(VLOOKUP($A51,'[1]liste reference'!$A$7:$D$906,2,0)),IF(ISERROR(VLOOKUP($A51,'[1]liste reference'!$B$7:$D$906,1,0)),"",VLOOKUP($A51,'[1]liste reference'!$B$7:$D$906,1,0)),VLOOKUP($A51,'[1]liste reference'!$A$7:$D$906,2,0))</f>
        <v/>
      </c>
      <c r="E51" s="216" t="n">
        <f aca="false">IF(D51="",0,VLOOKUP(D51,D$22:D50,1,0))</f>
        <v>0</v>
      </c>
      <c r="F51" s="227" t="n">
        <f aca="false">($B51*$B$7+$C51*$C$7)/100</f>
        <v>0</v>
      </c>
      <c r="G51" s="218"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19"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0" t="str">
        <f aca="false">IF(A51="NEW.COD",AA51,IF(ISTEXT($E51),"DEJA SAISI !",IF(A51="","",IF(ISERROR(VLOOKUP($A51,'[1]liste reference'!$A$7:$D$906,2,0)),IF(ISERROR(VLOOKUP($A51,'[1]liste reference'!$B$7:$D$906,1,0)),"code non répertorié ou synonyme",VLOOKUP($A51,'[1]liste reference'!$B$7:$D$906,1,0)),VLOOKUP(A51,'[1]liste reference'!$A$7:$D$906,2,0)))))</f>
        <v/>
      </c>
      <c r="L51" s="221"/>
      <c r="M51" s="221"/>
      <c r="N51" s="221"/>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2"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24"/>
      <c r="C52" s="215"/>
      <c r="D52" s="216" t="str">
        <f aca="false">IF(ISERROR(VLOOKUP($A52,'[1]liste reference'!$A$7:$D$906,2,0)),IF(ISERROR(VLOOKUP($A52,'[1]liste reference'!$B$7:$D$906,1,0)),"",VLOOKUP($A52,'[1]liste reference'!$B$7:$D$906,1,0)),VLOOKUP($A52,'[1]liste reference'!$A$7:$D$906,2,0))</f>
        <v/>
      </c>
      <c r="E52" s="216" t="n">
        <f aca="false">IF(D52="",0,VLOOKUP(D52,D$22:D51,1,0))</f>
        <v>0</v>
      </c>
      <c r="F52" s="227" t="n">
        <f aca="false">($B52*$B$7+$C52*$C$7)/100</f>
        <v>0</v>
      </c>
      <c r="G52" s="218"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19"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0" t="str">
        <f aca="false">IF(A52="NEW.COD",AA52,IF(ISTEXT($E52),"DEJA SAISI !",IF(A52="","",IF(ISERROR(VLOOKUP($A52,'[1]liste reference'!$A$7:$D$906,2,0)),IF(ISERROR(VLOOKUP($A52,'[1]liste reference'!$B$7:$D$906,1,0)),"code non répertorié ou synonyme",VLOOKUP($A52,'[1]liste reference'!$B$7:$D$906,1,0)),VLOOKUP(A52,'[1]liste reference'!$A$7:$D$906,2,0)))))</f>
        <v/>
      </c>
      <c r="L52" s="221"/>
      <c r="M52" s="221"/>
      <c r="N52" s="221"/>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2"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24"/>
      <c r="C53" s="215"/>
      <c r="D53" s="216" t="str">
        <f aca="false">IF(ISERROR(VLOOKUP($A53,'[1]liste reference'!$A$7:$D$906,2,0)),IF(ISERROR(VLOOKUP($A53,'[1]liste reference'!$B$7:$D$906,1,0)),"",VLOOKUP($A53,'[1]liste reference'!$B$7:$D$906,1,0)),VLOOKUP($A53,'[1]liste reference'!$A$7:$D$906,2,0))</f>
        <v/>
      </c>
      <c r="E53" s="216" t="n">
        <f aca="false">IF(D53="",0,VLOOKUP(D53,D$22:D52,1,0))</f>
        <v>0</v>
      </c>
      <c r="F53" s="227" t="n">
        <f aca="false">($B53*$B$7+$C53*$C$7)/100</f>
        <v>0</v>
      </c>
      <c r="G53" s="218"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19"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0" t="str">
        <f aca="false">IF(A53="NEW.COD",AA53,IF(ISTEXT($E53),"DEJA SAISI !",IF(A53="","",IF(ISERROR(VLOOKUP($A53,'[1]liste reference'!$A$7:$D$906,2,0)),IF(ISERROR(VLOOKUP($A53,'[1]liste reference'!$B$7:$D$906,1,0)),"code non répertorié ou synonyme",VLOOKUP($A53,'[1]liste reference'!$B$7:$D$906,1,0)),VLOOKUP(A53,'[1]liste reference'!$A$7:$D$906,2,0)))))</f>
        <v/>
      </c>
      <c r="L53" s="221"/>
      <c r="M53" s="221"/>
      <c r="N53" s="221"/>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2"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24"/>
      <c r="C54" s="215"/>
      <c r="D54" s="216" t="str">
        <f aca="false">IF(ISERROR(VLOOKUP($A54,'[1]liste reference'!$A$7:$D$906,2,0)),IF(ISERROR(VLOOKUP($A54,'[1]liste reference'!$B$7:$D$906,1,0)),"",VLOOKUP($A54,'[1]liste reference'!$B$7:$D$906,1,0)),VLOOKUP($A54,'[1]liste reference'!$A$7:$D$906,2,0))</f>
        <v/>
      </c>
      <c r="E54" s="216" t="n">
        <f aca="false">IF(D54="",0,VLOOKUP(D54,D$22:D53,1,0))</f>
        <v>0</v>
      </c>
      <c r="F54" s="227" t="n">
        <f aca="false">($B54*$B$7+$C54*$C$7)/100</f>
        <v>0</v>
      </c>
      <c r="G54" s="218"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19"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0" t="str">
        <f aca="false">IF(A54="NEW.COD",AA54,IF(ISTEXT($E54),"DEJA SAISI !",IF(A54="","",IF(ISERROR(VLOOKUP($A54,'[1]liste reference'!$A$7:$D$906,2,0)),IF(ISERROR(VLOOKUP($A54,'[1]liste reference'!$B$7:$D$906,1,0)),"code non répertorié ou synonyme",VLOOKUP($A54,'[1]liste reference'!$B$7:$D$906,1,0)),VLOOKUP(A54,'[1]liste reference'!$A$7:$D$906,2,0)))))</f>
        <v/>
      </c>
      <c r="L54" s="221"/>
      <c r="M54" s="221"/>
      <c r="N54" s="221"/>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2"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24"/>
      <c r="C55" s="215"/>
      <c r="D55" s="216" t="str">
        <f aca="false">IF(ISERROR(VLOOKUP($A55,'[1]liste reference'!$A$7:$D$906,2,0)),IF(ISERROR(VLOOKUP($A55,'[1]liste reference'!$B$7:$D$906,1,0)),"",VLOOKUP($A55,'[1]liste reference'!$B$7:$D$906,1,0)),VLOOKUP($A55,'[1]liste reference'!$A$7:$D$906,2,0))</f>
        <v/>
      </c>
      <c r="E55" s="216" t="n">
        <f aca="false">IF(D55="",0,VLOOKUP(D55,D$22:D54,1,0))</f>
        <v>0</v>
      </c>
      <c r="F55" s="227" t="n">
        <f aca="false">($B55*$B$7+$C55*$C$7)/100</f>
        <v>0</v>
      </c>
      <c r="G55" s="218"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19"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0" t="str">
        <f aca="false">IF(A55="NEW.COD",AA55,IF(ISTEXT($E55),"DEJA SAISI !",IF(A55="","",IF(ISERROR(VLOOKUP($A55,'[1]liste reference'!$A$7:$D$906,2,0)),IF(ISERROR(VLOOKUP($A55,'[1]liste reference'!$B$7:$D$906,1,0)),"code non répertorié ou synonyme",VLOOKUP($A55,'[1]liste reference'!$B$7:$D$906,1,0)),VLOOKUP(A55,'[1]liste reference'!$A$7:$D$906,2,0)))))</f>
        <v/>
      </c>
      <c r="L55" s="221"/>
      <c r="M55" s="221"/>
      <c r="N55" s="221"/>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2"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24"/>
      <c r="C56" s="215"/>
      <c r="D56" s="216" t="str">
        <f aca="false">IF(ISERROR(VLOOKUP($A56,'[1]liste reference'!$A$7:$D$906,2,0)),IF(ISERROR(VLOOKUP($A56,'[1]liste reference'!$B$7:$D$906,1,0)),"",VLOOKUP($A56,'[1]liste reference'!$B$7:$D$906,1,0)),VLOOKUP($A56,'[1]liste reference'!$A$7:$D$906,2,0))</f>
        <v/>
      </c>
      <c r="E56" s="216" t="n">
        <f aca="false">IF(D56="",0,VLOOKUP(D56,D$22:D55,1,0))</f>
        <v>0</v>
      </c>
      <c r="F56" s="227" t="n">
        <f aca="false">($B56*$B$7+$C56*$C$7)/100</f>
        <v>0</v>
      </c>
      <c r="G56" s="218"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19"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0" t="str">
        <f aca="false">IF(A56="NEW.COD",AA56,IF(ISTEXT($E56),"DEJA SAISI !",IF(A56="","",IF(ISERROR(VLOOKUP($A56,'[1]liste reference'!$A$7:$D$906,2,0)),IF(ISERROR(VLOOKUP($A56,'[1]liste reference'!$B$7:$D$906,1,0)),"code non répertorié ou synonyme",VLOOKUP($A56,'[1]liste reference'!$B$7:$D$906,1,0)),VLOOKUP(A56,'[1]liste reference'!$A$7:$D$906,2,0)))))</f>
        <v/>
      </c>
      <c r="L56" s="221"/>
      <c r="M56" s="221"/>
      <c r="N56" s="221"/>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2"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24"/>
      <c r="C57" s="215"/>
      <c r="D57" s="216" t="str">
        <f aca="false">IF(ISERROR(VLOOKUP($A57,'[1]liste reference'!$A$7:$D$906,2,0)),IF(ISERROR(VLOOKUP($A57,'[1]liste reference'!$B$7:$D$906,1,0)),"",VLOOKUP($A57,'[1]liste reference'!$B$7:$D$906,1,0)),VLOOKUP($A57,'[1]liste reference'!$A$7:$D$906,2,0))</f>
        <v/>
      </c>
      <c r="E57" s="216" t="n">
        <f aca="false">IF(D57="",0,VLOOKUP(D57,D$22:D56,1,0))</f>
        <v>0</v>
      </c>
      <c r="F57" s="227" t="n">
        <f aca="false">($B57*$B$7+$C57*$C$7)/100</f>
        <v>0</v>
      </c>
      <c r="G57" s="218"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19"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0" t="str">
        <f aca="false">IF(A57="NEW.COD",AA57,IF(ISTEXT($E57),"DEJA SAISI !",IF(A57="","",IF(ISERROR(VLOOKUP($A57,'[1]liste reference'!$A$7:$D$906,2,0)),IF(ISERROR(VLOOKUP($A57,'[1]liste reference'!$B$7:$D$906,1,0)),"code non répertorié ou synonyme",VLOOKUP($A57,'[1]liste reference'!$B$7:$D$906,1,0)),VLOOKUP(A57,'[1]liste reference'!$A$7:$D$906,2,0)))))</f>
        <v/>
      </c>
      <c r="L57" s="221"/>
      <c r="M57" s="221"/>
      <c r="N57" s="221"/>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2"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24"/>
      <c r="C58" s="215"/>
      <c r="D58" s="216" t="str">
        <f aca="false">IF(ISERROR(VLOOKUP($A58,'[1]liste reference'!$A$7:$D$906,2,0)),IF(ISERROR(VLOOKUP($A58,'[1]liste reference'!$B$7:$D$906,1,0)),"",VLOOKUP($A58,'[1]liste reference'!$B$7:$D$906,1,0)),VLOOKUP($A58,'[1]liste reference'!$A$7:$D$906,2,0))</f>
        <v/>
      </c>
      <c r="E58" s="216" t="n">
        <f aca="false">IF(D58="",0,VLOOKUP(D58,D$22:D57,1,0))</f>
        <v>0</v>
      </c>
      <c r="F58" s="227" t="n">
        <f aca="false">($B58*$B$7+$C58*$C$7)/100</f>
        <v>0</v>
      </c>
      <c r="G58" s="218"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19"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0" t="str">
        <f aca="false">IF(A58="NEW.COD",AA58,IF(ISTEXT($E58),"DEJA SAISI !",IF(A58="","",IF(ISERROR(VLOOKUP($A58,'[1]liste reference'!$A$7:$D$906,2,0)),IF(ISERROR(VLOOKUP($A58,'[1]liste reference'!$B$7:$D$906,1,0)),"code non répertorié ou synonyme",VLOOKUP($A58,'[1]liste reference'!$B$7:$D$906,1,0)),VLOOKUP(A58,'[1]liste reference'!$A$7:$D$906,2,0)))))</f>
        <v/>
      </c>
      <c r="L58" s="221"/>
      <c r="M58" s="221"/>
      <c r="N58" s="221"/>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2"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24"/>
      <c r="C59" s="215"/>
      <c r="D59" s="216" t="str">
        <f aca="false">IF(ISERROR(VLOOKUP($A59,'[1]liste reference'!$A$7:$D$906,2,0)),IF(ISERROR(VLOOKUP($A59,'[1]liste reference'!$B$7:$D$906,1,0)),"",VLOOKUP($A59,'[1]liste reference'!$B$7:$D$906,1,0)),VLOOKUP($A59,'[1]liste reference'!$A$7:$D$906,2,0))</f>
        <v/>
      </c>
      <c r="E59" s="216" t="n">
        <f aca="false">IF(D59="",0,VLOOKUP(D59,D$22:D58,1,0))</f>
        <v>0</v>
      </c>
      <c r="F59" s="227" t="n">
        <f aca="false">($B59*$B$7+$C59*$C$7)/100</f>
        <v>0</v>
      </c>
      <c r="G59" s="218"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19"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0" t="str">
        <f aca="false">IF(A59="NEW.COD",AA59,IF(ISTEXT($E59),"DEJA SAISI !",IF(A59="","",IF(ISERROR(VLOOKUP($A59,'[1]liste reference'!$A$7:$D$906,2,0)),IF(ISERROR(VLOOKUP($A59,'[1]liste reference'!$B$7:$D$906,1,0)),"code non répertorié ou synonyme",VLOOKUP($A59,'[1]liste reference'!$B$7:$D$906,1,0)),VLOOKUP(A59,'[1]liste reference'!$A$7:$D$906,2,0)))))</f>
        <v/>
      </c>
      <c r="L59" s="221"/>
      <c r="M59" s="221"/>
      <c r="N59" s="221"/>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2"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24"/>
      <c r="C60" s="215"/>
      <c r="D60" s="216" t="str">
        <f aca="false">IF(ISERROR(VLOOKUP($A60,'[1]liste reference'!$A$7:$D$906,2,0)),IF(ISERROR(VLOOKUP($A60,'[1]liste reference'!$B$7:$D$906,1,0)),"",VLOOKUP($A60,'[1]liste reference'!$B$7:$D$906,1,0)),VLOOKUP($A60,'[1]liste reference'!$A$7:$D$906,2,0))</f>
        <v/>
      </c>
      <c r="E60" s="216" t="n">
        <f aca="false">IF(D60="",0,VLOOKUP(D60,D$22:D59,1,0))</f>
        <v>0</v>
      </c>
      <c r="F60" s="227" t="n">
        <f aca="false">($B60*$B$7+$C60*$C$7)/100</f>
        <v>0</v>
      </c>
      <c r="G60" s="218"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19"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0" t="str">
        <f aca="false">IF(A60="NEW.COD",AA60,IF(ISTEXT($E60),"DEJA SAISI !",IF(A60="","",IF(ISERROR(VLOOKUP($A60,'[1]liste reference'!$A$7:$D$906,2,0)),IF(ISERROR(VLOOKUP($A60,'[1]liste reference'!$B$7:$D$906,1,0)),"code non répertorié ou synonyme",VLOOKUP($A60,'[1]liste reference'!$B$7:$D$906,1,0)),VLOOKUP(A60,'[1]liste reference'!$A$7:$D$906,2,0)))))</f>
        <v/>
      </c>
      <c r="L60" s="221"/>
      <c r="M60" s="221"/>
      <c r="N60" s="221"/>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2"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24"/>
      <c r="C61" s="215"/>
      <c r="D61" s="216" t="str">
        <f aca="false">IF(ISERROR(VLOOKUP($A61,'[1]liste reference'!$A$7:$D$906,2,0)),IF(ISERROR(VLOOKUP($A61,'[1]liste reference'!$B$7:$D$906,1,0)),"",VLOOKUP($A61,'[1]liste reference'!$B$7:$D$906,1,0)),VLOOKUP($A61,'[1]liste reference'!$A$7:$D$906,2,0))</f>
        <v/>
      </c>
      <c r="E61" s="216" t="n">
        <f aca="false">IF(D61="",0,VLOOKUP(D61,D$22:D54,1,0))</f>
        <v>0</v>
      </c>
      <c r="F61" s="227" t="n">
        <f aca="false">($B61*$B$7+$C61*$C$7)/100</f>
        <v>0</v>
      </c>
      <c r="G61" s="218"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19"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0" t="str">
        <f aca="false">IF(A61="NEW.COD",AA61,IF(ISTEXT($E61),"DEJA SAISI !",IF(A61="","",IF(ISERROR(VLOOKUP($A61,'[1]liste reference'!$A$7:$D$906,2,0)),IF(ISERROR(VLOOKUP($A61,'[1]liste reference'!$B$7:$D$906,1,0)),"code non répertorié ou synonyme",VLOOKUP($A61,'[1]liste reference'!$B$7:$D$906,1,0)),VLOOKUP(A61,'[1]liste reference'!$A$7:$D$906,2,0)))))</f>
        <v/>
      </c>
      <c r="L61" s="221"/>
      <c r="M61" s="221"/>
      <c r="N61" s="221"/>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2"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24"/>
      <c r="C62" s="215"/>
      <c r="D62" s="216" t="str">
        <f aca="false">IF(ISERROR(VLOOKUP($A62,'[1]liste reference'!$A$7:$D$906,2,0)),IF(ISERROR(VLOOKUP($A62,'[1]liste reference'!$B$7:$D$906,1,0)),"",VLOOKUP($A62,'[1]liste reference'!$B$7:$D$906,1,0)),VLOOKUP($A62,'[1]liste reference'!$A$7:$D$906,2,0))</f>
        <v/>
      </c>
      <c r="E62" s="216" t="n">
        <f aca="false">IF(D62="",0,VLOOKUP(D62,D$22:D54,1,0))</f>
        <v>0</v>
      </c>
      <c r="F62" s="227" t="n">
        <f aca="false">($B62*$B$7+$C62*$C$7)/100</f>
        <v>0</v>
      </c>
      <c r="G62" s="218"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19"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0" t="str">
        <f aca="false">IF(A62="NEW.COD",AA62,IF(ISTEXT($E62),"DEJA SAISI !",IF(A62="","",IF(ISERROR(VLOOKUP($A62,'[1]liste reference'!$A$7:$D$906,2,0)),IF(ISERROR(VLOOKUP($A62,'[1]liste reference'!$B$7:$D$906,1,0)),"code non répertorié ou synonyme",VLOOKUP($A62,'[1]liste reference'!$B$7:$D$906,1,0)),VLOOKUP(A62,'[1]liste reference'!$A$7:$D$906,2,0)))))</f>
        <v/>
      </c>
      <c r="L62" s="221"/>
      <c r="M62" s="221"/>
      <c r="N62" s="221"/>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2"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24"/>
      <c r="C63" s="215"/>
      <c r="D63" s="216" t="str">
        <f aca="false">IF(ISERROR(VLOOKUP($A63,'[1]liste reference'!$A$7:$D$906,2,0)),IF(ISERROR(VLOOKUP($A63,'[1]liste reference'!$B$7:$D$906,1,0)),"",VLOOKUP($A63,'[1]liste reference'!$B$7:$D$906,1,0)),VLOOKUP($A63,'[1]liste reference'!$A$7:$D$906,2,0))</f>
        <v/>
      </c>
      <c r="E63" s="216" t="n">
        <f aca="false">IF(D63="",0,VLOOKUP(D63,D$22:D55,1,0))</f>
        <v>0</v>
      </c>
      <c r="F63" s="227" t="n">
        <f aca="false">($B63*$B$7+$C63*$C$7)/100</f>
        <v>0</v>
      </c>
      <c r="G63" s="218"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19"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0" t="str">
        <f aca="false">IF(A63="NEW.COD",AA63,IF(ISTEXT($E63),"DEJA SAISI !",IF(A63="","",IF(ISERROR(VLOOKUP($A63,'[1]liste reference'!$A$7:$D$906,2,0)),IF(ISERROR(VLOOKUP($A63,'[1]liste reference'!$B$7:$D$906,1,0)),"code non répertorié ou synonyme",VLOOKUP($A63,'[1]liste reference'!$B$7:$D$906,1,0)),VLOOKUP(A63,'[1]liste reference'!$A$7:$D$906,2,0)))))</f>
        <v/>
      </c>
      <c r="L63" s="221"/>
      <c r="M63" s="221"/>
      <c r="N63" s="221"/>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2"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24"/>
      <c r="C64" s="215"/>
      <c r="D64" s="216" t="str">
        <f aca="false">IF(ISERROR(VLOOKUP($A64,'[1]liste reference'!$A$7:$D$906,2,0)),IF(ISERROR(VLOOKUP($A64,'[1]liste reference'!$B$7:$D$906,1,0)),"",VLOOKUP($A64,'[1]liste reference'!$B$7:$D$906,1,0)),VLOOKUP($A64,'[1]liste reference'!$A$7:$D$906,2,0))</f>
        <v/>
      </c>
      <c r="E64" s="216" t="n">
        <f aca="false">IF(D64="",0,VLOOKUP(D64,D$22:D52,1,0))</f>
        <v>0</v>
      </c>
      <c r="F64" s="227" t="n">
        <f aca="false">($B64*$B$7+$C64*$C$7)/100</f>
        <v>0</v>
      </c>
      <c r="G64" s="218"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19"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0" t="str">
        <f aca="false">IF(A64="NEW.COD",AA64,IF(ISTEXT($E64),"DEJA SAISI !",IF(A64="","",IF(ISERROR(VLOOKUP($A64,'[1]liste reference'!$A$7:$D$906,2,0)),IF(ISERROR(VLOOKUP($A64,'[1]liste reference'!$B$7:$D$906,1,0)),"code non répertorié ou synonyme",VLOOKUP($A64,'[1]liste reference'!$B$7:$D$906,1,0)),VLOOKUP(A64,'[1]liste reference'!$A$7:$D$906,2,0)))))</f>
        <v/>
      </c>
      <c r="L64" s="221"/>
      <c r="M64" s="221"/>
      <c r="N64" s="221"/>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2"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24"/>
      <c r="C65" s="215"/>
      <c r="D65" s="216" t="str">
        <f aca="false">IF(ISERROR(VLOOKUP($A65,'[1]liste reference'!$A$7:$D$906,2,0)),IF(ISERROR(VLOOKUP($A65,'[1]liste reference'!$B$7:$D$906,1,0)),"",VLOOKUP($A65,'[1]liste reference'!$B$7:$D$906,1,0)),VLOOKUP($A65,'[1]liste reference'!$A$7:$D$906,2,0))</f>
        <v/>
      </c>
      <c r="E65" s="216" t="n">
        <f aca="false">IF(D65="",0,VLOOKUP(D65,D$22:D53,1,0))</f>
        <v>0</v>
      </c>
      <c r="F65" s="227" t="n">
        <f aca="false">($B65*$B$7+$C65*$C$7)/100</f>
        <v>0</v>
      </c>
      <c r="G65" s="218"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19"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0" t="str">
        <f aca="false">IF(A65="NEW.COD",AA65,IF(ISTEXT($E65),"DEJA SAISI !",IF(A65="","",IF(ISERROR(VLOOKUP($A65,'[1]liste reference'!$A$7:$D$906,2,0)),IF(ISERROR(VLOOKUP($A65,'[1]liste reference'!$B$7:$D$906,1,0)),"code non répertorié ou synonyme",VLOOKUP($A65,'[1]liste reference'!$B$7:$D$906,1,0)),VLOOKUP(A65,'[1]liste reference'!$A$7:$D$906,2,0)))))</f>
        <v/>
      </c>
      <c r="L65" s="221"/>
      <c r="M65" s="221"/>
      <c r="N65" s="221"/>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2"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24"/>
      <c r="C66" s="215"/>
      <c r="D66" s="216" t="str">
        <f aca="false">IF(ISERROR(VLOOKUP($A66,'[1]liste reference'!$A$7:$D$906,2,0)),IF(ISERROR(VLOOKUP($A66,'[1]liste reference'!$B$7:$D$906,1,0)),"",VLOOKUP($A66,'[1]liste reference'!$B$7:$D$906,1,0)),VLOOKUP($A66,'[1]liste reference'!$A$7:$D$906,2,0))</f>
        <v/>
      </c>
      <c r="E66" s="216" t="n">
        <f aca="false">IF(D66="",0,VLOOKUP(D66,D$22:D51,1,0))</f>
        <v>0</v>
      </c>
      <c r="F66" s="227" t="n">
        <f aca="false">($B66*$B$7+$C66*$C$7)/100</f>
        <v>0</v>
      </c>
      <c r="G66" s="218"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19"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0" t="str">
        <f aca="false">IF(A66="NEW.COD",AA66,IF(ISTEXT($E66),"DEJA SAISI !",IF(A66="","",IF(ISERROR(VLOOKUP($A66,'[1]liste reference'!$A$7:$D$906,2,0)),IF(ISERROR(VLOOKUP($A66,'[1]liste reference'!$B$7:$D$906,1,0)),"code non répertorié ou synonyme",VLOOKUP($A66,'[1]liste reference'!$B$7:$D$906,1,0)),VLOOKUP(A66,'[1]liste reference'!$A$7:$D$906,2,0)))))</f>
        <v/>
      </c>
      <c r="L66" s="221"/>
      <c r="M66" s="221"/>
      <c r="N66" s="221"/>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2"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24"/>
      <c r="C67" s="215"/>
      <c r="D67" s="216" t="str">
        <f aca="false">IF(ISERROR(VLOOKUP($A67,'[1]liste reference'!$A$7:$D$906,2,0)),IF(ISERROR(VLOOKUP($A67,'[1]liste reference'!$B$7:$D$906,1,0)),"",VLOOKUP($A67,'[1]liste reference'!$B$7:$D$906,1,0)),VLOOKUP($A67,'[1]liste reference'!$A$7:$D$906,2,0))</f>
        <v/>
      </c>
      <c r="E67" s="216" t="n">
        <f aca="false">IF(D67="",0,VLOOKUP(D67,D$22:D52,1,0))</f>
        <v>0</v>
      </c>
      <c r="F67" s="227" t="n">
        <f aca="false">($B67*$B$7+$C67*$C$7)/100</f>
        <v>0</v>
      </c>
      <c r="G67" s="218"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19"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0" t="str">
        <f aca="false">IF(A67="NEW.COD",AA67,IF(ISTEXT($E67),"DEJA SAISI !",IF(A67="","",IF(ISERROR(VLOOKUP($A67,'[1]liste reference'!$A$7:$D$906,2,0)),IF(ISERROR(VLOOKUP($A67,'[1]liste reference'!$B$7:$D$906,1,0)),"code non répertorié ou synonyme",VLOOKUP($A67,'[1]liste reference'!$B$7:$D$906,1,0)),VLOOKUP(A67,'[1]liste reference'!$A$7:$D$906,2,0)))))</f>
        <v/>
      </c>
      <c r="L67" s="221"/>
      <c r="M67" s="221"/>
      <c r="N67" s="221"/>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2"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24"/>
      <c r="C68" s="215"/>
      <c r="D68" s="216" t="str">
        <f aca="false">IF(ISERROR(VLOOKUP($A68,'[1]liste reference'!$A$7:$D$906,2,0)),IF(ISERROR(VLOOKUP($A68,'[1]liste reference'!$B$7:$D$906,1,0)),"",VLOOKUP($A68,'[1]liste reference'!$B$7:$D$906,1,0)),VLOOKUP($A68,'[1]liste reference'!$A$7:$D$906,2,0))</f>
        <v/>
      </c>
      <c r="E68" s="216" t="n">
        <f aca="false">IF(D68="",0,VLOOKUP(D68,D$22:D53,1,0))</f>
        <v>0</v>
      </c>
      <c r="F68" s="227" t="n">
        <f aca="false">($B68*$B$7+$C68*$C$7)/100</f>
        <v>0</v>
      </c>
      <c r="G68" s="218"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19"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0" t="str">
        <f aca="false">IF(A68="NEW.COD",AA68,IF(ISTEXT($E68),"DEJA SAISI !",IF(A68="","",IF(ISERROR(VLOOKUP($A68,'[1]liste reference'!$A$7:$D$906,2,0)),IF(ISERROR(VLOOKUP($A68,'[1]liste reference'!$B$7:$D$906,1,0)),"code non répertorié ou synonyme",VLOOKUP($A68,'[1]liste reference'!$B$7:$D$906,1,0)),VLOOKUP(A68,'[1]liste reference'!$A$7:$D$906,2,0)))))</f>
        <v/>
      </c>
      <c r="L68" s="221"/>
      <c r="M68" s="221"/>
      <c r="N68" s="221"/>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2"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24"/>
      <c r="C69" s="215"/>
      <c r="D69" s="216" t="str">
        <f aca="false">IF(ISERROR(VLOOKUP($A69,'[1]liste reference'!$A$7:$D$906,2,0)),IF(ISERROR(VLOOKUP($A69,'[1]liste reference'!$B$7:$D$906,1,0)),"",VLOOKUP($A69,'[1]liste reference'!$B$7:$D$906,1,0)),VLOOKUP($A69,'[1]liste reference'!$A$7:$D$906,2,0))</f>
        <v/>
      </c>
      <c r="E69" s="216" t="n">
        <f aca="false">IF(D69="",0,VLOOKUP(D69,D$22:D54,1,0))</f>
        <v>0</v>
      </c>
      <c r="F69" s="227" t="n">
        <f aca="false">($B69*$B$7+$C69*$C$7)/100</f>
        <v>0</v>
      </c>
      <c r="G69" s="218"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19"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0" t="str">
        <f aca="false">IF(A69="NEW.COD",AA69,IF(ISTEXT($E69),"DEJA SAISI !",IF(A69="","",IF(ISERROR(VLOOKUP($A69,'[1]liste reference'!$A$7:$D$906,2,0)),IF(ISERROR(VLOOKUP($A69,'[1]liste reference'!$B$7:$D$906,1,0)),"code non répertorié ou synonyme",VLOOKUP($A69,'[1]liste reference'!$B$7:$D$906,1,0)),VLOOKUP(A69,'[1]liste reference'!$A$7:$D$906,2,0)))))</f>
        <v/>
      </c>
      <c r="L69" s="221"/>
      <c r="M69" s="221"/>
      <c r="N69" s="221"/>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2"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24"/>
      <c r="C70" s="215"/>
      <c r="D70" s="216" t="str">
        <f aca="false">IF(ISERROR(VLOOKUP($A70,'[1]liste reference'!$A$7:$D$906,2,0)),IF(ISERROR(VLOOKUP($A70,'[1]liste reference'!$B$7:$D$906,1,0)),"",VLOOKUP($A70,'[1]liste reference'!$B$7:$D$906,1,0)),VLOOKUP($A70,'[1]liste reference'!$A$7:$D$906,2,0))</f>
        <v/>
      </c>
      <c r="E70" s="216" t="n">
        <f aca="false">IF(D70="",0,VLOOKUP(D70,D$22:D55,1,0))</f>
        <v>0</v>
      </c>
      <c r="F70" s="227" t="n">
        <f aca="false">($B70*$B$7+$C70*$C$7)/100</f>
        <v>0</v>
      </c>
      <c r="G70" s="218"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19"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0" t="str">
        <f aca="false">IF(A70="NEW.COD",AA70,IF(ISTEXT($E70),"DEJA SAISI !",IF(A70="","",IF(ISERROR(VLOOKUP($A70,'[1]liste reference'!$A$7:$D$906,2,0)),IF(ISERROR(VLOOKUP($A70,'[1]liste reference'!$B$7:$D$906,1,0)),"code non répertorié ou synonyme",VLOOKUP($A70,'[1]liste reference'!$B$7:$D$906,1,0)),VLOOKUP(A70,'[1]liste reference'!$A$7:$D$906,2,0)))))</f>
        <v/>
      </c>
      <c r="L70" s="221"/>
      <c r="M70" s="221"/>
      <c r="N70" s="221"/>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2"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24"/>
      <c r="C71" s="215"/>
      <c r="D71" s="216" t="str">
        <f aca="false">IF(ISERROR(VLOOKUP($A71,'[1]liste reference'!$A$7:$D$906,2,0)),IF(ISERROR(VLOOKUP($A71,'[1]liste reference'!$B$7:$D$906,1,0)),"",VLOOKUP($A71,'[1]liste reference'!$B$7:$D$906,1,0)),VLOOKUP($A71,'[1]liste reference'!$A$7:$D$906,2,0))</f>
        <v/>
      </c>
      <c r="E71" s="216" t="n">
        <f aca="false">IF(D71="",0,VLOOKUP(D71,D$22:D55,1,0))</f>
        <v>0</v>
      </c>
      <c r="F71" s="227" t="n">
        <f aca="false">($B71*$B$7+$C71*$C$7)/100</f>
        <v>0</v>
      </c>
      <c r="G71" s="218"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19"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0" t="str">
        <f aca="false">IF(A71="NEW.COD",AA71,IF(ISTEXT($E71),"DEJA SAISI !",IF(A71="","",IF(ISERROR(VLOOKUP($A71,'[1]liste reference'!$A$7:$D$906,2,0)),IF(ISERROR(VLOOKUP($A71,'[1]liste reference'!$B$7:$D$906,1,0)),"code non répertorié ou synonyme",VLOOKUP($A71,'[1]liste reference'!$B$7:$D$906,1,0)),VLOOKUP(A71,'[1]liste reference'!$A$7:$D$906,2,0)))))</f>
        <v/>
      </c>
      <c r="L71" s="221"/>
      <c r="M71" s="221"/>
      <c r="N71" s="221"/>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2"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24"/>
      <c r="C72" s="215"/>
      <c r="D72" s="216" t="str">
        <f aca="false">IF(ISERROR(VLOOKUP($A72,'[1]liste reference'!$A$7:$D$906,2,0)),IF(ISERROR(VLOOKUP($A72,'[1]liste reference'!$B$7:$D$906,1,0)),"",VLOOKUP($A72,'[1]liste reference'!$B$7:$D$906,1,0)),VLOOKUP($A72,'[1]liste reference'!$A$7:$D$906,2,0))</f>
        <v/>
      </c>
      <c r="E72" s="216" t="n">
        <f aca="false">IF(D72="",0,VLOOKUP(D72,D$22:D56,1,0))</f>
        <v>0</v>
      </c>
      <c r="F72" s="227" t="n">
        <f aca="false">($B72*$B$7+$C72*$C$7)/100</f>
        <v>0</v>
      </c>
      <c r="G72" s="218"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19"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0" t="str">
        <f aca="false">IF(A72="NEW.COD",AA72,IF(ISTEXT($E72),"DEJA SAISI !",IF(A72="","",IF(ISERROR(VLOOKUP($A72,'[1]liste reference'!$A$7:$D$906,2,0)),IF(ISERROR(VLOOKUP($A72,'[1]liste reference'!$B$7:$D$906,1,0)),"code non répertorié ou synonyme",VLOOKUP($A72,'[1]liste reference'!$B$7:$D$906,1,0)),VLOOKUP(A72,'[1]liste reference'!$A$7:$D$906,2,0)))))</f>
        <v/>
      </c>
      <c r="L72" s="221"/>
      <c r="M72" s="221"/>
      <c r="N72" s="221"/>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2"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24"/>
      <c r="C73" s="215"/>
      <c r="D73" s="216" t="str">
        <f aca="false">IF(ISERROR(VLOOKUP($A73,'[1]liste reference'!$A$7:$D$906,2,0)),IF(ISERROR(VLOOKUP($A73,'[1]liste reference'!$B$7:$D$906,1,0)),"",VLOOKUP($A73,'[1]liste reference'!$B$7:$D$906,1,0)),VLOOKUP($A73,'[1]liste reference'!$A$7:$D$906,2,0))</f>
        <v/>
      </c>
      <c r="E73" s="216" t="n">
        <f aca="false">IF(D73="",0,VLOOKUP(D73,D$22:D56,1,0))</f>
        <v>0</v>
      </c>
      <c r="F73" s="227" t="n">
        <f aca="false">($B73*$B$7+$C73*$C$7)/100</f>
        <v>0</v>
      </c>
      <c r="G73" s="218"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19"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0" t="str">
        <f aca="false">IF(A73="NEW.COD",AA73,IF(ISTEXT($E73),"DEJA SAISI !",IF(A73="","",IF(ISERROR(VLOOKUP($A73,'[1]liste reference'!$A$7:$D$906,2,0)),IF(ISERROR(VLOOKUP($A73,'[1]liste reference'!$B$7:$D$906,1,0)),"code non répertorié ou synonyme",VLOOKUP($A73,'[1]liste reference'!$B$7:$D$906,1,0)),VLOOKUP(A73,'[1]liste reference'!$A$7:$D$906,2,0)))))</f>
        <v/>
      </c>
      <c r="L73" s="221"/>
      <c r="M73" s="221"/>
      <c r="N73" s="221"/>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2"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24"/>
      <c r="C74" s="215"/>
      <c r="D74" s="216" t="str">
        <f aca="false">IF(ISERROR(VLOOKUP($A74,'[1]liste reference'!$A$7:$D$906,2,0)),IF(ISERROR(VLOOKUP($A74,'[1]liste reference'!$B$7:$D$906,1,0)),"",VLOOKUP($A74,'[1]liste reference'!$B$7:$D$906,1,0)),VLOOKUP($A74,'[1]liste reference'!$A$7:$D$906,2,0))</f>
        <v/>
      </c>
      <c r="E74" s="216" t="n">
        <f aca="false">IF(D74="",0,VLOOKUP(D74,D$22:D72,1,0))</f>
        <v>0</v>
      </c>
      <c r="F74" s="227" t="n">
        <f aca="false">($B74*$B$7+$C74*$C$7)/100</f>
        <v>0</v>
      </c>
      <c r="G74" s="218"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19"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0" t="str">
        <f aca="false">IF(A74="NEW.COD",AA74,IF(ISTEXT($E74),"DEJA SAISI !",IF(A74="","",IF(ISERROR(VLOOKUP($A74,'[1]liste reference'!$A$7:$D$906,2,0)),IF(ISERROR(VLOOKUP($A74,'[1]liste reference'!$B$7:$D$906,1,0)),"code non répertorié ou synonyme",VLOOKUP($A74,'[1]liste reference'!$B$7:$D$906,1,0)),VLOOKUP(A74,'[1]liste reference'!$A$7:$D$906,2,0)))))</f>
        <v/>
      </c>
      <c r="L74" s="221"/>
      <c r="M74" s="221"/>
      <c r="N74" s="221"/>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2"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24"/>
      <c r="C75" s="215"/>
      <c r="D75" s="216" t="str">
        <f aca="false">IF(ISERROR(VLOOKUP($A75,'[1]liste reference'!$A$7:$D$906,2,0)),IF(ISERROR(VLOOKUP($A75,'[1]liste reference'!$B$7:$D$906,1,0)),"",VLOOKUP($A75,'[1]liste reference'!$B$7:$D$906,1,0)),VLOOKUP($A75,'[1]liste reference'!$A$7:$D$906,2,0))</f>
        <v/>
      </c>
      <c r="E75" s="216" t="n">
        <f aca="false">IF(D75="",0,VLOOKUP(D75,D$22:D72,1,0))</f>
        <v>0</v>
      </c>
      <c r="F75" s="227" t="n">
        <f aca="false">($B75*$B$7+$C75*$C$7)/100</f>
        <v>0</v>
      </c>
      <c r="G75" s="218"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19"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0" t="str">
        <f aca="false">IF(A75="NEW.COD",AA75,IF(ISTEXT($E75),"DEJA SAISI !",IF(A75="","",IF(ISERROR(VLOOKUP($A75,'[1]liste reference'!$A$7:$D$906,2,0)),IF(ISERROR(VLOOKUP($A75,'[1]liste reference'!$B$7:$D$906,1,0)),"code non répertorié ou synonyme",VLOOKUP($A75,'[1]liste reference'!$B$7:$D$906,1,0)),VLOOKUP(A75,'[1]liste reference'!$A$7:$D$906,2,0)))))</f>
        <v/>
      </c>
      <c r="L75" s="221"/>
      <c r="M75" s="221"/>
      <c r="N75" s="221"/>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2"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24"/>
      <c r="C76" s="215"/>
      <c r="D76" s="216" t="str">
        <f aca="false">IF(ISERROR(VLOOKUP($A76,'[1]liste reference'!$A$7:$D$906,2,0)),IF(ISERROR(VLOOKUP($A76,'[1]liste reference'!$B$7:$D$906,1,0)),"",VLOOKUP($A76,'[1]liste reference'!$B$7:$D$906,1,0)),VLOOKUP($A76,'[1]liste reference'!$A$7:$D$906,2,0))</f>
        <v/>
      </c>
      <c r="E76" s="216" t="n">
        <f aca="false">IF(D76="",0,VLOOKUP(D76,D$22:D72,1,0))</f>
        <v>0</v>
      </c>
      <c r="F76" s="227" t="n">
        <f aca="false">($B76*$B$7+$C76*$C$7)/100</f>
        <v>0</v>
      </c>
      <c r="G76" s="218"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19"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0" t="str">
        <f aca="false">IF(A76="NEW.COD",AA76,IF(ISTEXT($E76),"DEJA SAISI !",IF(A76="","",IF(ISERROR(VLOOKUP($A76,'[1]liste reference'!$A$7:$D$906,2,0)),IF(ISERROR(VLOOKUP($A76,'[1]liste reference'!$B$7:$D$906,1,0)),"code non répertorié ou synonyme",VLOOKUP($A76,'[1]liste reference'!$B$7:$D$906,1,0)),VLOOKUP(A76,'[1]liste reference'!$A$7:$D$906,2,0)))))</f>
        <v/>
      </c>
      <c r="L76" s="221"/>
      <c r="M76" s="221"/>
      <c r="N76" s="221"/>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2"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24"/>
      <c r="C77" s="215"/>
      <c r="D77" s="216" t="str">
        <f aca="false">IF(ISERROR(VLOOKUP($A77,'[1]liste reference'!$A$7:$D$906,2,0)),IF(ISERROR(VLOOKUP($A77,'[1]liste reference'!$B$7:$D$906,1,0)),"",VLOOKUP($A77,'[1]liste reference'!$B$7:$D$906,1,0)),VLOOKUP($A77,'[1]liste reference'!$A$7:$D$906,2,0))</f>
        <v/>
      </c>
      <c r="E77" s="216" t="n">
        <f aca="false">IF(D77="",0,VLOOKUP(D77,D$22:D62,1,0))</f>
        <v>0</v>
      </c>
      <c r="F77" s="227" t="n">
        <f aca="false">($B77*$B$7+$C77*$C$7)/100</f>
        <v>0</v>
      </c>
      <c r="G77" s="218"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19"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0" t="str">
        <f aca="false">IF(A77="NEW.COD",AA77,IF(ISTEXT($E77),"DEJA SAISI !",IF(A77="","",IF(ISERROR(VLOOKUP($A77,'[1]liste reference'!$A$7:$D$906,2,0)),IF(ISERROR(VLOOKUP($A77,'[1]liste reference'!$B$7:$D$906,1,0)),"code non répertorié ou synonyme",VLOOKUP($A77,'[1]liste reference'!$B$7:$D$906,1,0)),VLOOKUP(A77,'[1]liste reference'!$A$7:$D$906,2,0)))))</f>
        <v/>
      </c>
      <c r="L77" s="221"/>
      <c r="M77" s="221"/>
      <c r="N77" s="221"/>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2"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24"/>
      <c r="C78" s="215"/>
      <c r="D78" s="216" t="str">
        <f aca="false">IF(ISERROR(VLOOKUP($A78,'[1]liste reference'!$A$7:$D$906,2,0)),IF(ISERROR(VLOOKUP($A78,'[1]liste reference'!$B$7:$D$906,1,0)),"",VLOOKUP($A78,'[1]liste reference'!$B$7:$D$906,1,0)),VLOOKUP($A78,'[1]liste reference'!$A$7:$D$906,2,0))</f>
        <v/>
      </c>
      <c r="E78" s="216" t="n">
        <f aca="false">IF(D78="",0,VLOOKUP(D78,D$22:D63,1,0))</f>
        <v>0</v>
      </c>
      <c r="F78" s="227" t="n">
        <f aca="false">($B78*$B$7+$C78*$C$7)/100</f>
        <v>0</v>
      </c>
      <c r="G78" s="218"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19"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0" t="str">
        <f aca="false">IF(A78="NEW.COD",AA78,IF(ISTEXT($E78),"DEJA SAISI !",IF(A78="","",IF(ISERROR(VLOOKUP($A78,'[1]liste reference'!$A$7:$D$906,2,0)),IF(ISERROR(VLOOKUP($A78,'[1]liste reference'!$B$7:$D$906,1,0)),"code non répertorié ou synonyme",VLOOKUP($A78,'[1]liste reference'!$B$7:$D$906,1,0)),VLOOKUP(A78,'[1]liste reference'!$A$7:$D$906,2,0)))))</f>
        <v/>
      </c>
      <c r="L78" s="221"/>
      <c r="M78" s="221"/>
      <c r="N78" s="221"/>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2"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24"/>
      <c r="C79" s="215"/>
      <c r="D79" s="216" t="str">
        <f aca="false">IF(ISERROR(VLOOKUP($A79,'[1]liste reference'!$A$7:$D$906,2,0)),IF(ISERROR(VLOOKUP($A79,'[1]liste reference'!$B$7:$D$906,1,0)),"",VLOOKUP($A79,'[1]liste reference'!$B$7:$D$906,1,0)),VLOOKUP($A79,'[1]liste reference'!$A$7:$D$906,2,0))</f>
        <v/>
      </c>
      <c r="E79" s="216" t="n">
        <f aca="false">IF(D79="",0,VLOOKUP(D79,D$22:D63,1,0))</f>
        <v>0</v>
      </c>
      <c r="F79" s="227" t="n">
        <f aca="false">($B79*$B$7+$C79*$C$7)/100</f>
        <v>0</v>
      </c>
      <c r="G79" s="218"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19"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0" t="str">
        <f aca="false">IF(A79="NEW.COD",AA79,IF(ISTEXT($E79),"DEJA SAISI !",IF(A79="","",IF(ISERROR(VLOOKUP($A79,'[1]liste reference'!$A$7:$D$906,2,0)),IF(ISERROR(VLOOKUP($A79,'[1]liste reference'!$B$7:$D$906,1,0)),"code non répertorié ou synonyme",VLOOKUP($A79,'[1]liste reference'!$B$7:$D$906,1,0)),VLOOKUP(A79,'[1]liste reference'!$A$7:$D$906,2,0)))))</f>
        <v/>
      </c>
      <c r="L79" s="221"/>
      <c r="M79" s="221"/>
      <c r="N79" s="221"/>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2"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24"/>
      <c r="C80" s="215"/>
      <c r="D80" s="216" t="str">
        <f aca="false">IF(ISERROR(VLOOKUP($A80,'[1]liste reference'!$A$7:$D$906,2,0)),IF(ISERROR(VLOOKUP($A80,'[1]liste reference'!$B$7:$D$906,1,0)),"",VLOOKUP($A80,'[1]liste reference'!$B$7:$D$906,1,0)),VLOOKUP($A80,'[1]liste reference'!$A$7:$D$906,2,0))</f>
        <v/>
      </c>
      <c r="E80" s="216" t="n">
        <f aca="false">IF(D80="",0,VLOOKUP(D80,D$22:D79,1,0))</f>
        <v>0</v>
      </c>
      <c r="F80" s="227" t="n">
        <f aca="false">($B80*$B$7+$C80*$C$7)/100</f>
        <v>0</v>
      </c>
      <c r="G80" s="218"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19"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0" t="str">
        <f aca="false">IF(A80="NEW.COD",AA80,IF(ISTEXT($E80),"DEJA SAISI !",IF(A80="","",IF(ISERROR(VLOOKUP($A80,'[1]liste reference'!$A$7:$D$906,2,0)),IF(ISERROR(VLOOKUP($A80,'[1]liste reference'!$B$7:$D$906,1,0)),"code non répertorié ou synonyme",VLOOKUP($A80,'[1]liste reference'!$B$7:$D$906,1,0)),VLOOKUP(A80,'[1]liste reference'!$A$7:$D$906,2,0)))))</f>
        <v/>
      </c>
      <c r="L80" s="221"/>
      <c r="M80" s="221"/>
      <c r="N80" s="221"/>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2"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24"/>
      <c r="C81" s="215"/>
      <c r="D81" s="216" t="str">
        <f aca="false">IF(ISERROR(VLOOKUP($A81,'[1]liste reference'!$A$7:$D$906,2,0)),IF(ISERROR(VLOOKUP($A81,'[1]liste reference'!$B$7:$D$906,1,0)),"",VLOOKUP($A81,'[1]liste reference'!$B$7:$D$906,1,0)),VLOOKUP($A81,'[1]liste reference'!$A$7:$D$906,2,0))</f>
        <v/>
      </c>
      <c r="E81" s="216" t="n">
        <f aca="false">IF(D81="",0,VLOOKUP(D81,D$21:D80,1,0))</f>
        <v>0</v>
      </c>
      <c r="F81" s="227" t="n">
        <f aca="false">($B81*$B$7+$C81*$C$7)/100</f>
        <v>0</v>
      </c>
      <c r="G81" s="218"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19"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0"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2"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2"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81</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LOUP</v>
      </c>
      <c r="B84" s="247" t="str">
        <f aca="false">C3</f>
        <v>TOURETTE SUR LOUP</v>
      </c>
      <c r="C84" s="248" t="n">
        <f aca="false">A4</f>
        <v>40385</v>
      </c>
      <c r="D84" s="249" t="n">
        <f aca="false">IF(ISERROR(SUM($S$23:$S$82)/SUM($T$23:$T$82)),"",SUM($S$23:$S$82)/SUM($T$23:$T$82))</f>
        <v>9.58333333333333</v>
      </c>
      <c r="E84" s="250" t="n">
        <f aca="false">N13</f>
        <v>9</v>
      </c>
      <c r="F84" s="247" t="n">
        <f aca="false">N14</f>
        <v>9</v>
      </c>
      <c r="G84" s="247" t="n">
        <f aca="false">N15</f>
        <v>2</v>
      </c>
      <c r="H84" s="247" t="n">
        <f aca="false">N16</f>
        <v>7</v>
      </c>
      <c r="I84" s="247" t="n">
        <f aca="false">N17</f>
        <v>0</v>
      </c>
      <c r="J84" s="251" t="n">
        <f aca="false">N8</f>
        <v>10.4444444444444</v>
      </c>
      <c r="K84" s="249" t="n">
        <f aca="false">N9</f>
        <v>4.44722135470878</v>
      </c>
      <c r="L84" s="250" t="n">
        <f aca="false">N10</f>
        <v>4</v>
      </c>
      <c r="M84" s="250" t="n">
        <f aca="false">N11</f>
        <v>15</v>
      </c>
      <c r="N84" s="249" t="n">
        <f aca="false">O8</f>
        <v>1.77777777777778</v>
      </c>
      <c r="O84" s="249" t="n">
        <f aca="false">O9</f>
        <v>0.440958551844098</v>
      </c>
      <c r="P84" s="250" t="n">
        <f aca="false">O10</f>
        <v>1</v>
      </c>
      <c r="Q84" s="250" t="n">
        <f aca="false">O11</f>
        <v>2</v>
      </c>
      <c r="R84" s="252" t="n">
        <f aca="false">F21</f>
        <v>6.626</v>
      </c>
      <c r="S84" s="250" t="n">
        <f aca="false">K11</f>
        <v>0</v>
      </c>
      <c r="T84" s="250" t="n">
        <f aca="false">K12</f>
        <v>3</v>
      </c>
      <c r="U84" s="250" t="n">
        <f aca="false">K13</f>
        <v>6</v>
      </c>
      <c r="V84" s="253" t="n">
        <f aca="false">K14</f>
        <v>0</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82</v>
      </c>
      <c r="Q86" s="9"/>
      <c r="R86" s="209"/>
      <c r="S86" s="9"/>
      <c r="T86" s="9"/>
      <c r="U86" s="9"/>
    </row>
    <row r="87" customFormat="false" ht="12.75" hidden="true" customHeight="false" outlineLevel="0" collapsed="false">
      <c r="P87" s="9" t="s">
        <v>83</v>
      </c>
      <c r="Q87" s="9"/>
      <c r="R87" s="209" t="n">
        <f aca="false">VLOOKUP(MAX($R$23:$R$82),($R$23:$T$82),1,0)</f>
        <v>30</v>
      </c>
      <c r="S87" s="9"/>
      <c r="T87" s="9"/>
      <c r="U87" s="9"/>
    </row>
    <row r="88" customFormat="false" ht="12.75" hidden="true" customHeight="false" outlineLevel="0" collapsed="false">
      <c r="P88" s="9" t="s">
        <v>84</v>
      </c>
      <c r="Q88" s="9"/>
      <c r="R88" s="209" t="n">
        <f aca="false">VLOOKUP((R87),($R$23:$T$82),2,0)</f>
        <v>60</v>
      </c>
      <c r="S88" s="9"/>
      <c r="T88" s="9"/>
      <c r="U88" s="9"/>
    </row>
    <row r="89" customFormat="false" ht="12.75" hidden="true" customHeight="false" outlineLevel="0" collapsed="false">
      <c r="P89" s="9" t="s">
        <v>85</v>
      </c>
      <c r="Q89" s="9"/>
      <c r="R89" s="209" t="n">
        <f aca="false">VLOOKUP((R87),($R$23:$T$82),3,0)</f>
        <v>4</v>
      </c>
      <c r="S89" s="9"/>
    </row>
    <row r="90" customFormat="false" ht="12.75" hidden="true" customHeight="false" outlineLevel="0" collapsed="false">
      <c r="P90" s="9" t="s">
        <v>86</v>
      </c>
      <c r="Q90" s="9"/>
      <c r="R90" s="257" t="n">
        <f aca="false">IF(ISERROR(SUM($S$23:$S$82)/SUM($T$23:$T$82)),"",(SUM($S$23:$S$82)-R88)/(SUM($T$23:$T$82)-R89))</f>
        <v>8.5</v>
      </c>
      <c r="S90" s="9"/>
    </row>
    <row r="91" customFormat="false" ht="12.75" hidden="true" customHeight="false" outlineLevel="0" collapsed="false">
      <c r="P91" s="208" t="s">
        <v>87</v>
      </c>
      <c r="Q91" s="208"/>
      <c r="R91" s="208" t="str">
        <f aca="false">INDEX('[1]liste reference'!$A$7:$A$906,$S$91)</f>
        <v>CRA.COM</v>
      </c>
      <c r="S91" s="9" t="n">
        <f aca="false">IF(ISERROR(MATCH($R$93,'[1]liste reference'!$A$7:$A$906,0)),MATCH($R$93,'[1]liste reference'!$B$7:$B$906,0),(MATCH($R$93,'[1]liste reference'!$A$7:$A$906,0)))</f>
        <v>178</v>
      </c>
      <c r="T91" s="245"/>
    </row>
    <row r="92" customFormat="false" ht="12.75" hidden="true" customHeight="false" outlineLevel="0" collapsed="false">
      <c r="P92" s="9" t="s">
        <v>88</v>
      </c>
      <c r="Q92" s="9"/>
      <c r="R92" s="9" t="n">
        <f aca="false">MATCH(R87,$R$23:$R$82,0)</f>
        <v>7</v>
      </c>
      <c r="S92" s="9"/>
    </row>
    <row r="93" customFormat="false" ht="12.75" hidden="true" customHeight="false" outlineLevel="0" collapsed="false">
      <c r="P93" s="208" t="s">
        <v>89</v>
      </c>
      <c r="Q93" s="9"/>
      <c r="R93" s="208" t="str">
        <f aca="false">INDEX($A$23:$A$82,$R$92)</f>
        <v>CRA.COM</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2013-10-22T10:28:02Z</dcterms:created>
  <dc:creator>elise.carnet</dc:creator>
  <dc:description/>
  <dc:language>fr-FR</dc:language>
  <cp:lastModifiedBy>elise.carnet</cp:lastModifiedBy>
  <dcterms:modified xsi:type="dcterms:W3CDTF">2013-10-22T10:28:15Z</dcterms:modified>
  <cp:revision>0</cp:revision>
  <dc:subject/>
  <dc:title/>
</cp:coreProperties>
</file>